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10-01" sheetId="3" r:id="rId3"/>
    <sheet name="SO 11-11-01" sheetId="4" r:id="rId4"/>
    <sheet name="SO 11-13-01" sheetId="5" r:id="rId5"/>
    <sheet name="SO 11-21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<sst xmlns="http://schemas.openxmlformats.org/spreadsheetml/2006/main" count="4351" uniqueCount="909">
  <si>
    <t>Aspe</t>
  </si>
  <si>
    <t>Rekapitulace ceny</t>
  </si>
  <si>
    <t>S631900236-zm01</t>
  </si>
  <si>
    <t>Výstavba PZS přejezdu P4642 v km 22,145 trati Mladá Boleslav hl.n. – Stará Paka</t>
  </si>
  <si>
    <t>ZŘ</t>
  </si>
  <si>
    <t>20221121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</si>
  <si>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</si>
  <si>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</si>
  <si>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</si>
  <si>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</si>
  <si>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</si>
  <si>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</si>
  <si>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</si>
  <si>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</si>
  <si>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</si>
  <si>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</si>
  <si>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</si>
  <si>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P4642 v km 22,145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</si>
  <si>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</si>
  <si>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</si>
  <si>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</si>
  <si>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</si>
  <si>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</si>
  <si>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</si>
  <si>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</si>
  <si>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</si>
  <si>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</si>
  <si>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</si>
  <si>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</si>
  <si>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</si>
  <si>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</si>
  <si>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</si>
  <si>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</si>
  <si>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</si>
  <si>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</si>
  <si>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</si>
  <si>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</si>
  <si>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</si>
  <si>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</si>
  <si>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</si>
  <si>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</si>
  <si>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</si>
  <si>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</si>
  <si>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</si>
  <si>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</si>
  <si>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</si>
  <si>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</si>
  <si>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</si>
  <si>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</si>
  <si>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</si>
  <si>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</si>
  <si>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</si>
  <si>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</si>
  <si>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</si>
  <si>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</si>
  <si>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</si>
  <si>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</si>
  <si>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0102, 0103, 0104 1000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</si>
  <si>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</si>
  <si>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</si>
  <si>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</si>
  <si>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</si>
  <si>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</si>
  <si>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</si>
  <si>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</si>
  <si>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</si>
  <si>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</si>
  <si>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</si>
  <si>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</si>
  <si>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</si>
  <si>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R13173</t>
  </si>
  <si>
    <t>HLOUBENÍ JAM ZAPAŽ I NEPAŽ TŘ. I</t>
  </si>
  <si>
    <t>M3</t>
  </si>
  <si>
    <t>4*8+6*0,8+4*1,3+8*0,15+2*1+2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</si>
  <si>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</si>
  <si>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5</t>
  </si>
  <si>
    <t>R13273</t>
  </si>
  <si>
    <t>HLOUBENÍ RÝH ŠÍŘ DO 2M PAŽ I NEPAŽ TŘ. I</t>
  </si>
  <si>
    <t>0,35*0,8*45</t>
  </si>
  <si>
    <t>6</t>
  </si>
  <si>
    <t>11</t>
  </si>
  <si>
    <t>HLOUBENÍ RÝH ŠÍŘ DO 2M PAŽ I NEPAŽ TŘ. I - PŘÍPLATEK ZA KOPÁNÍ V OBSAZENÉ TRASE</t>
  </si>
  <si>
    <t>0,35*0,8*1625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</si>
  <si>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</si>
  <si>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</si>
  <si>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</si>
  <si>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</si>
  <si>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</si>
  <si>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0101, 0102,0215 a TZ</t>
  </si>
  <si>
    <t>Technická specifikace položky odpovídá příslušné cenové soustavě</t>
  </si>
  <si>
    <t>8</t>
  </si>
  <si>
    <t>702312</t>
  </si>
  <si>
    <t>ZAKRYTÍ KABELŮ VÝSTRAŽNOU FÓLIÍ ŠÍŘKY PŘES 20 DO 40 CM</t>
  </si>
  <si>
    <t>OTSKP20</t>
  </si>
  <si>
    <t>9</t>
  </si>
  <si>
    <t>R17411</t>
  </si>
  <si>
    <t>ZÁSYP JAM A RÝH ZEMINOU SE ZHUTNĚNÍM</t>
  </si>
  <si>
    <t>0,35*0,8*1625+0,35*0,8*45+4*8+6*0,8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</si>
  <si>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</si>
  <si>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10</t>
  </si>
  <si>
    <t>18214</t>
  </si>
  <si>
    <t>ÚPRAVA POVRCHŮ SROVNÁNÍM ÚZEMÍ V TL DO 0,25M</t>
  </si>
  <si>
    <t>M2</t>
  </si>
  <si>
    <t>0,35*1625+0,35*45+9*2*2</t>
  </si>
  <si>
    <t>709210</t>
  </si>
  <si>
    <t>KŘIŽOVATKA KABELOVÝCH VEDENÍ SE STÁVAJÍCÍ INŽENÝRSKOU SÍTÍ (KABELEM, POTRUBÍM APOD.)</t>
  </si>
  <si>
    <t>12</t>
  </si>
  <si>
    <t>701004</t>
  </si>
  <si>
    <t>VYHLEDÁVACÍ MARKER ZEMNÍ</t>
  </si>
  <si>
    <t>z výkresu č. 0101, 0102  a TZ</t>
  </si>
  <si>
    <t>13</t>
  </si>
  <si>
    <t>702211</t>
  </si>
  <si>
    <t>KABELOVÁ CHRÁNIČKA ZEMNÍ DN DO 100 MM</t>
  </si>
  <si>
    <t>z výkresu č. 1000 a TZ</t>
  </si>
  <si>
    <t>14</t>
  </si>
  <si>
    <t>R702111</t>
  </si>
  <si>
    <t>KABELOVÝ ŽLAB ZEMNÍ VČETNĚ KRYTU SVĚTLÉ ŠÍŘKY DO 120 MM</t>
  </si>
  <si>
    <t>z výkresu č. 0102  a TZ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</si>
  <si>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</si>
  <si>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15</t>
  </si>
  <si>
    <t>R75ID11</t>
  </si>
  <si>
    <t>PLASTOVÁ ZEMNÍ KOMORA PRO ULOŽENÍ REZERVY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</si>
  <si>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</si>
  <si>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16</t>
  </si>
  <si>
    <t>75ID1X</t>
  </si>
  <si>
    <t>PLASTOVÁ ZEMNÍ KOMORA PRO ULOŽENÍ REZERVY - MONTÁŽ</t>
  </si>
  <si>
    <t>17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</si>
  <si>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</si>
  <si>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</si>
  <si>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</si>
  <si>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</si>
  <si>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185/2001 Sb., o nakládání s odpady, v platném znění.</t>
  </si>
  <si>
    <t>Pokládka, montáž</t>
  </si>
  <si>
    <t>18</t>
  </si>
  <si>
    <t>R75A131</t>
  </si>
  <si>
    <t>KABEL METALICKÝ DVOUPLÁŠŤOVÝ DO 12 PÁRŮ - DODÁVKA</t>
  </si>
  <si>
    <t>KMPÁR</t>
  </si>
  <si>
    <t>3*1,175+7*0,702+12*1,282</t>
  </si>
  <si>
    <t>1. Položka obsahuje: – dodání kabelů podle typu od výrobců včetně mimostaveništní dopravy 2. Položka neobsahuje: X 3. Způsob měření:</t>
  </si>
  <si>
    <t>19</t>
  </si>
  <si>
    <t>R75A141</t>
  </si>
  <si>
    <t>KABEL METALICKÝ DVOUPLÁŠŤOVÝ PŘES 12 PÁRŮ - DODÁVKA</t>
  </si>
  <si>
    <t>16*0,022+24*0,018</t>
  </si>
  <si>
    <t>20</t>
  </si>
  <si>
    <t>75A217</t>
  </si>
  <si>
    <t>ZATAŽENÍ A SPOJKOVÁNÍ KABELŮ DO 12 PÁRŮ - MONTÁŽ</t>
  </si>
  <si>
    <t>21</t>
  </si>
  <si>
    <t>75A227</t>
  </si>
  <si>
    <t>ZATAŽENÍ A SPOJKOVÁNÍ KABELŮ PŘES 12 PÁRŮ - MONTÁŽ</t>
  </si>
  <si>
    <t>22</t>
  </si>
  <si>
    <t>75A321</t>
  </si>
  <si>
    <t>SPOJKA ROVNÁ PRO PLASTOVÉ KABELY S JÁDRY O PRŮMĚRU 1 MM2 DO 12 PÁRŮ</t>
  </si>
  <si>
    <t>23</t>
  </si>
  <si>
    <t>75A311</t>
  </si>
  <si>
    <t>KABELOVÁ FORMA (UKONČENÍ KABELŮ) PRO KABELY ZABEZPEČOVACÍ DO 12 PÁRŮ</t>
  </si>
  <si>
    <t>24</t>
  </si>
  <si>
    <t>75A312</t>
  </si>
  <si>
    <t>KABELOVÁ FORMA (UKONČENÍ KABELŮ) PRO KABELY ZABEZPEČOVACÍ PŘES 12 PÁRŮ</t>
  </si>
  <si>
    <t>25</t>
  </si>
  <si>
    <t>75I221</t>
  </si>
  <si>
    <t>KABEL ZEMNÍ DVOUPLÁŠŤOVÝ BEZ PANCÍŘE PRŮMĚRU ŽÍLY 0,8 MM DO 5XN</t>
  </si>
  <si>
    <t>KMČTYŘKA</t>
  </si>
  <si>
    <t>3*0,01+5*0,02</t>
  </si>
  <si>
    <t>26</t>
  </si>
  <si>
    <t>75I22X</t>
  </si>
  <si>
    <t>KABEL ZEMNÍ DVOUPLÁŠŤOVÝ BEZ PANCÍŘE PRŮMĚRU ŽÍLY 0,8 MM - MONTÁŽ</t>
  </si>
  <si>
    <t>27</t>
  </si>
  <si>
    <t>75IH31</t>
  </si>
  <si>
    <t>UKONČENÍ KABELU FORMA KABELOVÁ DÉLKY DO 0,5 M DO 5XN</t>
  </si>
  <si>
    <t>28</t>
  </si>
  <si>
    <t>75II11</t>
  </si>
  <si>
    <t>SPOJKA PRO CELOPLASTOVÉ KABELY BEZ PANCÍŘE DO 100 ŽIL</t>
  </si>
  <si>
    <t>29</t>
  </si>
  <si>
    <t>75II1X</t>
  </si>
  <si>
    <t>SPOJKA PRO CELOPLASTOVÉ KABELY BEZ PANCÍŘE - MONTÁŽ</t>
  </si>
  <si>
    <t>30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</si>
  <si>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</si>
  <si>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</si>
  <si>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</si>
  <si>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</si>
  <si>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31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</si>
  <si>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</si>
  <si>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</si>
  <si>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</si>
  <si>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32</t>
  </si>
  <si>
    <t>R742G11</t>
  </si>
  <si>
    <t>KABEL NN DVOU- A TŘÍŽÍLOVÝ CU S PLASTOVOU IZOLACÍ DO 2,5 MM2</t>
  </si>
  <si>
    <t>1. Položka obsahuje: – manipulace a uložení kabelu (do země, chráničky, kanálu, na rošty, na TV a pod.) 2. Položka neobsahuje: – příchytky, spojky, koncovky, chráničky apod. 3. Způsob měření:</t>
  </si>
  <si>
    <t>33</t>
  </si>
  <si>
    <t>R742H12</t>
  </si>
  <si>
    <t>KABEL NN ČTYŘ- A PĚTIŽÍLOVÝ CU S PLASTOVOU IZOLACÍ OD 4 DO 16 MM2</t>
  </si>
  <si>
    <t>34</t>
  </si>
  <si>
    <t>R742I11</t>
  </si>
  <si>
    <t>KABEL NN CU OVLÁDACÍ 7-12ŽÍLOVÝ DO 2,5 MM2</t>
  </si>
  <si>
    <t>35</t>
  </si>
  <si>
    <t>742L11</t>
  </si>
  <si>
    <t>UKONČENÍ DVOU AŽ PĚTIŽÍLOVÉHO KABELU V ROZVADĚČI NEBO NA PŘÍSTROJI DO 2,5 MM2</t>
  </si>
  <si>
    <t>36</t>
  </si>
  <si>
    <t>742L12</t>
  </si>
  <si>
    <t>UKONČENÍ DVOU AŽ PĚTIŽÍLOVÉHO KABELU V ROZVADĚČI NEBO NA PŘÍSTROJI OD 4 DO 16 MM2</t>
  </si>
  <si>
    <t>37</t>
  </si>
  <si>
    <t>742M11</t>
  </si>
  <si>
    <t>UKONČENÍ 7-12ŽÍLOVÉHO KABELU V ROZVADĚČI NEBO NA PŘÍSTROJI DO 2,5 MM2</t>
  </si>
  <si>
    <t>38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</si>
  <si>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</si>
  <si>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</si>
  <si>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</si>
  <si>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39</t>
  </si>
  <si>
    <t>747521</t>
  </si>
  <si>
    <t>ZKOUŠKY VODIČŮ A KABELŮ OVLÁDACÍCH OD 5 DO 12 ŽIL</t>
  </si>
  <si>
    <t>40</t>
  </si>
  <si>
    <t>742P15</t>
  </si>
  <si>
    <t>OZNAČOVACÍ ŠTÍTEK NA KABEL</t>
  </si>
  <si>
    <t>41</t>
  </si>
  <si>
    <t>75A420</t>
  </si>
  <si>
    <t>OZNAČENÍ KABELŮ ZNAČKOVACÍ KABELOVOU OBJÍMKOU</t>
  </si>
  <si>
    <t>42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</si>
  <si>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</si>
  <si>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</si>
  <si>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</si>
  <si>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43</t>
  </si>
  <si>
    <t>75I91X</t>
  </si>
  <si>
    <t>OPTOTRUBKA HDPE - MONTÁŽ</t>
  </si>
  <si>
    <t>44</t>
  </si>
  <si>
    <t>R75IA11</t>
  </si>
  <si>
    <t>OPTOTRUBKOVÁ SPOJKA PRŮMĚRU DO 40 MM</t>
  </si>
  <si>
    <t>45</t>
  </si>
  <si>
    <t>75IA1X</t>
  </si>
  <si>
    <t>OPTOTRUBKOVÁ SPOJKA - MONTÁŽ</t>
  </si>
  <si>
    <t>46</t>
  </si>
  <si>
    <t>R75IA61</t>
  </si>
  <si>
    <t>OPTOTRUBKOVÁ KONCOVKA S VENTILKEM PRŮMĚRU DO 40 MM</t>
  </si>
  <si>
    <t>47</t>
  </si>
  <si>
    <t>75IA6X</t>
  </si>
  <si>
    <t>OPTOTRUBKOVÁ KONCOVKA S VENTILKEM - MONTÁŽ</t>
  </si>
  <si>
    <t>48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</si>
  <si>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</si>
  <si>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</si>
  <si>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</si>
  <si>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</si>
  <si>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49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</si>
  <si>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</si>
  <si>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</si>
  <si>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</si>
  <si>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50</t>
  </si>
  <si>
    <t>75IE41</t>
  </si>
  <si>
    <t>SLOUPKOVÝ ROZVADĚČ DO 100 PÁRŮ</t>
  </si>
  <si>
    <t>51</t>
  </si>
  <si>
    <t>75IE4X</t>
  </si>
  <si>
    <t>SLOUPKOVÝ ROZVADĚČ DO 100 PÁRŮ - MONTÁŽ</t>
  </si>
  <si>
    <t>52</t>
  </si>
  <si>
    <t>75IF21</t>
  </si>
  <si>
    <t>ROZPOJOVACÍ SVORKOVNICE 2/10, 2/8</t>
  </si>
  <si>
    <t>53</t>
  </si>
  <si>
    <t>75IF2X</t>
  </si>
  <si>
    <t>ROZPOJOVACÍ SVORKOVNICE 2/10, 2/8 - MONTÁŽ</t>
  </si>
  <si>
    <t>54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</si>
  <si>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</si>
  <si>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</si>
  <si>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</si>
  <si>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</si>
  <si>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55</t>
  </si>
  <si>
    <t>741B11</t>
  </si>
  <si>
    <t>ZEMNÍCÍ TYČ FEZN DÉLKY DO 2 M</t>
  </si>
  <si>
    <t>56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</si>
  <si>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</si>
  <si>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</si>
  <si>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</si>
  <si>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57</t>
  </si>
  <si>
    <t>R703312</t>
  </si>
  <si>
    <t>KRYT K NOSNÉMU ŽLABU/ROŠTU ŽÁROVĚ ZINKOVANÝ VČETNĚ UPEVNĚNÍ A PŘÍSLUŠENSTVÍ SVĚTLÉ ŠÍŘKY PŘES 100 DO 250 MM</t>
  </si>
  <si>
    <t>58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</si>
  <si>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</si>
  <si>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</si>
  <si>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</si>
  <si>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</si>
  <si>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59</t>
  </si>
  <si>
    <t>75B411</t>
  </si>
  <si>
    <t>STOJANOVÁ ŘADA PRO 1 STOJAN - DODÁVKA</t>
  </si>
  <si>
    <t>z výkresu č. 0500 a TZ</t>
  </si>
  <si>
    <t>60</t>
  </si>
  <si>
    <t>75B417</t>
  </si>
  <si>
    <t>STOJANOVÁ ŘADA PRO 1 STOJAN - MONTÁŽ</t>
  </si>
  <si>
    <t>61</t>
  </si>
  <si>
    <t>75B421</t>
  </si>
  <si>
    <t>STOJANOVÁ ŘADA PRO 2 STOJANY - DODÁVKA</t>
  </si>
  <si>
    <t>62</t>
  </si>
  <si>
    <t>75B427</t>
  </si>
  <si>
    <t>STOJANOVÁ ŘADA PRO 2 STOJANY - MONTÁŽ</t>
  </si>
  <si>
    <t>63</t>
  </si>
  <si>
    <t>R75B6M1</t>
  </si>
  <si>
    <t>BEZÚDRŽBOVÁ BATERIE 24 V/160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</si>
  <si>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</si>
  <si>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64</t>
  </si>
  <si>
    <t>75B6T7</t>
  </si>
  <si>
    <t>BATERIE - MONTÁŽ</t>
  </si>
  <si>
    <t>65</t>
  </si>
  <si>
    <t>R75B633</t>
  </si>
  <si>
    <t>MĚNIČ AC/DC 230/24 S FUNKCÍ DOBÍJEČE - DODÁVKA, MONTÁŽ</t>
  </si>
  <si>
    <t>Měnič AC/DC 230/24 s funkcí dobíječe - dodávka, montáž</t>
  </si>
  <si>
    <t>66</t>
  </si>
  <si>
    <t>R746771</t>
  </si>
  <si>
    <t>MĚNIČ DC/DC DO 20 A</t>
  </si>
  <si>
    <t>1. Položka obsahuje:  – přípravu podkladu pro osazení, veškerý podružný, pomocný, připojovací a upevňovací materiál  – technický popis viz. projektová dokumentace  – uvedení do provozu, nastavení, seřízení, předepsané zkoušky, revize a atesty 2. Položka neobsahuje:  X 3. Způsob měření: Udává se počet kusů kompletní konstrukce nebo práce.</t>
  </si>
  <si>
    <t>67</t>
  </si>
  <si>
    <t>R75D271</t>
  </si>
  <si>
    <t>ZAŘÍZENÍ (PZZ) PRO NEVIDOMÉ - DODÁVKA</t>
  </si>
  <si>
    <t>1. Položka obsahuje: – dodávka zařízení (PZZ) pro nevidomé podle jeho typu a potřebného pomocného materiálu a dopravy do staveništního skladu – dodávku zařízení (PZZ) pro nevidomé včetně pomocného materiálu, dopravu do místa určení 2. Položka neobsahuje: X 3. Způsob měření:</t>
  </si>
  <si>
    <t>68</t>
  </si>
  <si>
    <t>75D277</t>
  </si>
  <si>
    <t>ZAŘÍZENÍ (PZZ) PRO NEVIDOMÉ - MONTÁŽ</t>
  </si>
  <si>
    <t>69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</si>
  <si>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</si>
  <si>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</si>
  <si>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</si>
  <si>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70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</si>
  <si>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</si>
  <si>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</si>
  <si>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</si>
  <si>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71</t>
  </si>
  <si>
    <t>75B471</t>
  </si>
  <si>
    <t>KABELOVÝ ROŠT VODOROVNÝ - DODÁVKA</t>
  </si>
  <si>
    <t>72</t>
  </si>
  <si>
    <t>75B477</t>
  </si>
  <si>
    <t>KABELOVÝ ROŠT VODOROVNÝ - MONTÁŽ</t>
  </si>
  <si>
    <t>73</t>
  </si>
  <si>
    <t>744121</t>
  </si>
  <si>
    <t>ROZVODNICE NN MODULÁRNÍ, MIN. IP 55, TŘÍDA IZOLACE II, DO 24 MODULŮ</t>
  </si>
  <si>
    <t>74</t>
  </si>
  <si>
    <t>R746698</t>
  </si>
  <si>
    <t>VYBAVENÍ DOMKU - NÁBYTEK - DODÁVKA A MONTÁŽ</t>
  </si>
  <si>
    <t>75</t>
  </si>
  <si>
    <t>R75E1B7</t>
  </si>
  <si>
    <t>ÚPRAVA STANIČNÍHO ZABEZPEČOVACÍHO ZAŘÍZENÍ</t>
  </si>
  <si>
    <t>76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</si>
  <si>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</si>
  <si>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</si>
  <si>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</si>
  <si>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77</t>
  </si>
  <si>
    <t>R75BREM</t>
  </si>
  <si>
    <t>MĚŘICÍ ÚSTŘEDNA (PRO PŘENOS INDIKACÍ A STAVU PŘEJEZDU), VČ. PŘIDRUŽENÝCH SOUČÁSTÍ - DODÁVKA A MONTÁŽ</t>
  </si>
  <si>
    <t>MĚŘICÍ ÚSTŘEDNA (PRO PŘENOS INDIKACÍ A STAVU PŘEJEZDU) - DODÁVKA A MONTÁŽ</t>
  </si>
  <si>
    <t>78</t>
  </si>
  <si>
    <t>R75B991</t>
  </si>
  <si>
    <t>SW MĚŘICÍ ÚSTŘEDNY - DODÁVKA A MONTÁŽ</t>
  </si>
  <si>
    <t>79</t>
  </si>
  <si>
    <t>R746684</t>
  </si>
  <si>
    <t>KOMPLETNÍ DISPEČERSKÉ PRACOVIŠTĚ, VČ. MONTÁŽE</t>
  </si>
  <si>
    <t>KOMPLETNÍ DISPEČERSKÉ PRACOVIŠTĚ, VČ. MONTÁŽE - VEŠKERÝ MATERIÁL PRACOVIŠTĚ A MONTÁŽ</t>
  </si>
  <si>
    <t>80</t>
  </si>
  <si>
    <t>R120003</t>
  </si>
  <si>
    <t>CENTRÁLNÍ SKŘÍŇ PRO JOP, VČ. MONTÁŽE</t>
  </si>
  <si>
    <t>CENTRÁLNÍ SKŘÍŇ PRO JOP - VYBAVENÁ, VČ. MONTÁŽE</t>
  </si>
  <si>
    <t>81</t>
  </si>
  <si>
    <t>R75B971</t>
  </si>
  <si>
    <t>SW REMOTE - DODÁVKA A MONTÁŽ</t>
  </si>
  <si>
    <t>Zabezp.zařízení - venkovní</t>
  </si>
  <si>
    <t>82</t>
  </si>
  <si>
    <t>75D161</t>
  </si>
  <si>
    <t>RELÉOVÝ DOMEK (DO 9 M2) PREFABRIKOVANÝ, IZOLOVANÝ, S KLIMATIZACÍ A VNITŘNÍ KABELIZACÍ - DODÁVKA</t>
  </si>
  <si>
    <t>z výkresu č. 0102, 0200, 0210, 1000 a TZ</t>
  </si>
  <si>
    <t>83</t>
  </si>
  <si>
    <t>75D167</t>
  </si>
  <si>
    <t>RELÉOVÝ DOMEK (DO 9 M2) PREFABRIKOVANÝ - MONTÁŽ</t>
  </si>
  <si>
    <t>84</t>
  </si>
  <si>
    <t>R744231</t>
  </si>
  <si>
    <t>KABELOVÁ SKŘÍŇ VENKOVNÍ SPOLEČNÁ PŘÍSTROJOVÁ PRO PŘEJEZDY</t>
  </si>
  <si>
    <t>1. Položka obsahuje: – přípravu podkladu pro osazení vč. upevňovacího materiálu – typová plastová pilířová lakovaná dle schválených technických podmínek, prázdná pro montáž výstroje elektro, telefonu a nouzových tlačítek včetně přívodky pro DA a příslušenství, veškerý podružný a pomocný materiál – provedení zkoušek, dodání předepsaných zkoušek, revizí a atestů 2. Položka neobsahuje: X 3. Způsob měření: Udává se počet kusů kompletní konstrukce nebo práce.</t>
  </si>
  <si>
    <t>85</t>
  </si>
  <si>
    <t>R743B51</t>
  </si>
  <si>
    <t>PANEL MÍSTNÍHO OVLÁDÁNÍ</t>
  </si>
  <si>
    <t>Dodávka a montáž skříně místního ovládání přejezdu</t>
  </si>
  <si>
    <t>86</t>
  </si>
  <si>
    <t>75IEC3</t>
  </si>
  <si>
    <t>VENKOVNÍ TELEFONNÍ OBJEKT NA OBJEKTU</t>
  </si>
  <si>
    <t>87</t>
  </si>
  <si>
    <t>75IECX</t>
  </si>
  <si>
    <t>VENKOVNÍ TELEFONNÍ OBJEKT - MONTÁŽ</t>
  </si>
  <si>
    <t>88</t>
  </si>
  <si>
    <t>R75D211</t>
  </si>
  <si>
    <t>VÝSTRAŽNÍK SE ZÁVOROU, 1 SKŘÍŇ - DODÁVKA</t>
  </si>
  <si>
    <t>1. Položka obsahuje: – dodávka výstražníku se závorou 1 skříň podle jeho typu a potřebného pomocného materiálu a dopravy do staveništního skladu – dodávku výstražníku se závorou 1 skříň včetně pomocného materiálu, dopravu do místa určení 2. Položka neobsahuje: X 3. Způsob měření:</t>
  </si>
  <si>
    <t>89</t>
  </si>
  <si>
    <t>75D217</t>
  </si>
  <si>
    <t>VÝSTRAŽNÍK SE ZÁVOROU, 1 SKŘÍŇ - MONTÁŽ</t>
  </si>
  <si>
    <t>90</t>
  </si>
  <si>
    <t>R75D231</t>
  </si>
  <si>
    <t>VÝSTRAŽNÍK SE ZÁVOROU, 2 SKŘÍNĚ - DODÁVKA</t>
  </si>
  <si>
    <t>1. Položka obsahuje: – dodávka výstražníku se závorou 2 skříně podle jeho typu a potřebného pomocného materiálu a dopravy do staveništního skladu – dodávku výstražníku se závorou 2 skříně včetně pomocného materiálu, dopravu do místa určení 2. Položka neobsahuje: X 3. Způsob měření:</t>
  </si>
  <si>
    <t>91</t>
  </si>
  <si>
    <t>75D237</t>
  </si>
  <si>
    <t>VÝSTRAŽNÍK SE ZÁVOROU, 2 SKŘÍNĚ - MONTÁŽ</t>
  </si>
  <si>
    <t>92</t>
  </si>
  <si>
    <t>R75D217</t>
  </si>
  <si>
    <t>MECHANICKÁ ZÁBRANA NA ZÁVORU PRO NEVIDOMÉ</t>
  </si>
  <si>
    <t>Položka zahrnuje dodávku zařízení a veškéré práce spojené s montáží zařízení určeného položkou. Dodávka a montáž zařízení se měří  v kusech (ks).Položka obsahuje všechny náklady na montáž   venkovního zařízení  se všemi pomocnými a doplňujícími pracemi</t>
  </si>
  <si>
    <t>93</t>
  </si>
  <si>
    <t>R75C881</t>
  </si>
  <si>
    <t>MEZIKOLEJOVÁ LANOVÁ PROPOJKA (DO 3 LAN DO DÉLKY 7 M) - DODÁVKA</t>
  </si>
  <si>
    <t>1. Položka obsahuje:  – dodávka mezikolejové lanové propojky podle typu a potřebné délky včetně potřebného pomocného materiálu a dopravy do staveništního skladu  – dodávku mezikolejové lanové propojky včetně pomocného materiálu, dopravu do staveništního skladu 2. Položka neobsahuje:  X 3. Způsob měření: Udává se počet kusů kompletní konstrukce nebo práce.</t>
  </si>
  <si>
    <t>94</t>
  </si>
  <si>
    <t>R75C887</t>
  </si>
  <si>
    <t>MEZIKOLEJOVÁ LANOVÁ PROPOJKA (DO 3 LAN DO DÉLKY 7 M) - MONTÁŽ</t>
  </si>
  <si>
    <t>1. Položka obsahuje:  – rozměření místa připojení, případné vyvrtání otvorů, montáž mezikolejové lanové propojky  – montáž mezikolejové lanové propojky se všemi pomocnými a doplňujícími pracemi a součástmi, případné použití mechanizmů, včetně dopravy ze skladu k místu montáže 2. Položka neobsahuje:  X 3. Způsob měření: Udává se počet kusů kompletní konstrukce nebo práce.</t>
  </si>
  <si>
    <t>95</t>
  </si>
  <si>
    <t>R741CCA</t>
  </si>
  <si>
    <t>PŘÍSTUPOVÁ PLOŠINA K VÝSTRAŽNÍKŮM, VČ. ZÁBRADLÍ</t>
  </si>
  <si>
    <t>z výkresu č. 0210 a TZ</t>
  </si>
  <si>
    <t>PŘÍSTUPOVÁ PLOŠINA K VÝSTRAŽNÍKŮM, VČ. ZÁBRADLÍ-dodávka, montáž</t>
  </si>
  <si>
    <t>96</t>
  </si>
  <si>
    <t>R75C337</t>
  </si>
  <si>
    <t>POMOCNÉ STAVĚDLO - ÚPRAVA</t>
  </si>
  <si>
    <t>Úprava pomocného stavědla, dodávka a montáž, se všemi pomocnými a doplňujícími pracemi a součástmi, případné použití mechanizmů.  Způsob měření: Udává se počet kusů kompletní konstrukce nebo práce.</t>
  </si>
  <si>
    <t>97</t>
  </si>
  <si>
    <t>R75D167U</t>
  </si>
  <si>
    <t>STAVEBNÍ ÚPRAVY V OKOLÍ RD</t>
  </si>
  <si>
    <t>STAVEBNÍ ÚPRAVY A ZEMNÍ PRÁCE V OKOLÍ RD</t>
  </si>
  <si>
    <t>D</t>
  </si>
  <si>
    <t>Demontáže</t>
  </si>
  <si>
    <t>130</t>
  </si>
  <si>
    <t>R75D218</t>
  </si>
  <si>
    <t>DEMONTÁŽ VÝSTRAŽNÉHO KŘÍŽE</t>
  </si>
  <si>
    <t>DEMONTÁŽ - výstražný kříž</t>
  </si>
  <si>
    <t>131</t>
  </si>
  <si>
    <t>965841</t>
  </si>
  <si>
    <t>DEMONTÁŽ JAKÉKOLIV NÁVĚSTI</t>
  </si>
  <si>
    <t>132</t>
  </si>
  <si>
    <t>R914913</t>
  </si>
  <si>
    <t>DEMONTÁŽ DOPRAVNÍ ZNAČKY</t>
  </si>
  <si>
    <t>Položka zahrnuje odstranění, demontáž a odklizení materiálu s odvozem na předepsané místo</t>
  </si>
  <si>
    <t>133</t>
  </si>
  <si>
    <t>R015140</t>
  </si>
  <si>
    <t>910</t>
  </si>
  <si>
    <t>POPLATKY ZA LIKVIDACI ODPADŮ NEKONTAMINOVANÝCH - 17 01 01 BETON Z DEMOLIC OBJEKTŮ, ZÁKLADŮ TV,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</si>
  <si>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185/2001 Sb., o nakládání s odpady, v platném znění.</t>
  </si>
  <si>
    <t>134</t>
  </si>
  <si>
    <t>R015310-1</t>
  </si>
  <si>
    <t>919</t>
  </si>
  <si>
    <t>POPLATKY ZA LIKVIDACŮ ODPADŮ NEKONTAMINOVANÝCH - 17 04 05 ŽELEZNÝ ŠROT - KONSTRUKCE, STOŽÁRY, KOLEJ, VČETNĚ DOPRAVY</t>
  </si>
  <si>
    <t>EZS</t>
  </si>
  <si>
    <t>102</t>
  </si>
  <si>
    <t>R75O511</t>
  </si>
  <si>
    <t>EZS, ÚSTŘEDNA DO 48 ZÓN</t>
  </si>
  <si>
    <t>1. Položka obsahuje: – dodávku specifikovaného bloku/zařízení včetně potřebného drobného montážního materiálu – dodávku souvisejícího příslušenství pro specifikovaný blok/zařízení – dodávku akumulátoru do 18 Ah pro dobu zálohování min. 6 hodin – dopravu a skladování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</si>
  <si>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103</t>
  </si>
  <si>
    <t>75O51X</t>
  </si>
  <si>
    <t>EZS, ÚSTŘEDNA - MONTÁŽ</t>
  </si>
  <si>
    <t>104</t>
  </si>
  <si>
    <t>75O521</t>
  </si>
  <si>
    <t>EZS, SOFTWARE ÚSTŘEDNY</t>
  </si>
  <si>
    <t>105</t>
  </si>
  <si>
    <t>75O52W</t>
  </si>
  <si>
    <t>EZS, SOFTWARE ÚSTŘEDNY - DOPLNĚNÍ</t>
  </si>
  <si>
    <t>106</t>
  </si>
  <si>
    <t>75O571</t>
  </si>
  <si>
    <t>EZS, MAGNETICKÝ KONTAKT PLASTOVÝ - LEHKÉ PROVEDENÍ</t>
  </si>
  <si>
    <t>107</t>
  </si>
  <si>
    <t>75O57X</t>
  </si>
  <si>
    <t>EZS, MAGNETICKÝ KONTAKT - MONTÁŽ</t>
  </si>
  <si>
    <t>108</t>
  </si>
  <si>
    <t>75O581</t>
  </si>
  <si>
    <t>EZS, PROSTOROVÝ DETEKTOR PIR</t>
  </si>
  <si>
    <t>109</t>
  </si>
  <si>
    <t>75O59X</t>
  </si>
  <si>
    <t>EZS, PROSTOROVÝ DETEKTOR - MONTÁŽ</t>
  </si>
  <si>
    <t>110</t>
  </si>
  <si>
    <t>75O5G1</t>
  </si>
  <si>
    <t>EZS, BEZKONTAKTNÍ ČTEČKA KARET</t>
  </si>
  <si>
    <t>111</t>
  </si>
  <si>
    <t>75O5GX</t>
  </si>
  <si>
    <t>EZS, BEZKONTAKTNÍ ČTEČKA KARET - MONTÁŽ</t>
  </si>
  <si>
    <t>112</t>
  </si>
  <si>
    <t>R75O5P1A</t>
  </si>
  <si>
    <t>EZS, KONTROLA A OCHRANA BATERIE - DODÁVKA</t>
  </si>
  <si>
    <t>113</t>
  </si>
  <si>
    <t>R75O5P1B</t>
  </si>
  <si>
    <t>EZS, KONTROLA A OCHRANA BATERIE - MONTÁŽ</t>
  </si>
  <si>
    <t>114</t>
  </si>
  <si>
    <t>75O5B1</t>
  </si>
  <si>
    <t>EZS, HLÁSIČ KOUŘE</t>
  </si>
  <si>
    <t>115</t>
  </si>
  <si>
    <t>75O5BX</t>
  </si>
  <si>
    <t>EZS, HLÁSIČ KOUŘE - MONTÁŽ</t>
  </si>
  <si>
    <t>116</t>
  </si>
  <si>
    <t>R75M951</t>
  </si>
  <si>
    <t>MODEM SHDSL S ROZHRANÍM ETHERNET</t>
  </si>
  <si>
    <t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</si>
  <si>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117</t>
  </si>
  <si>
    <t>75M95X</t>
  </si>
  <si>
    <t>DATOVÁ INFRASTRUKTURA LAN, MODEM - MONTÁŽ</t>
  </si>
  <si>
    <t>118</t>
  </si>
  <si>
    <t>119</t>
  </si>
  <si>
    <t>120</t>
  </si>
  <si>
    <t>75J311</t>
  </si>
  <si>
    <t>KABEL SDĚLOVACÍ PRO STRUKTUROVANOU KABELÁŽ UTP</t>
  </si>
  <si>
    <t>121</t>
  </si>
  <si>
    <t>75J31X</t>
  </si>
  <si>
    <t>KABEL SDĚLOVACÍ PRO STRUKTUROVANOU KABELÁŽ UTP - MONTÁŽ</t>
  </si>
  <si>
    <t>122</t>
  </si>
  <si>
    <t>R75J31XU</t>
  </si>
  <si>
    <t>UKONČENÍ KABELU UTP</t>
  </si>
  <si>
    <t>UKONČENÍ KABELU UTP - DODÁVKA A MONTÁŽ</t>
  </si>
  <si>
    <t>123</t>
  </si>
  <si>
    <t>75O949</t>
  </si>
  <si>
    <t>DDTS ŽDC, INTEGRACE PZTS DO SERVERŮ A KLIENTŮ DDTS ŽDC</t>
  </si>
  <si>
    <t>OTSKP22</t>
  </si>
  <si>
    <t>124</t>
  </si>
  <si>
    <t>R75O94K</t>
  </si>
  <si>
    <t>DDTS ŽDC, PARAMETRIZACE EZS</t>
  </si>
  <si>
    <t>1. Položka obsahuje:  - doplnění parametrizace EZS do integračního koncentrátoru DDTS ŽDC - náklady na mzdy - programátorské práce včetně potřebného vybavení 2. Položka neobsahuje:  X 3. Způsob měření: Udává se počet kusů kompletní konstrukce nebo práce.</t>
  </si>
  <si>
    <t>125</t>
  </si>
  <si>
    <t>R75O5O1</t>
  </si>
  <si>
    <t>EZS, ŠKOLENÍ A ZÁCVIK PERSONÁLU OBSLUHUJÍCÍHO ZAŘÍZENÍ EZS</t>
  </si>
  <si>
    <t>HOD</t>
  </si>
  <si>
    <t>1. Položka obsahuje: – dodávku specifikovaného bloku/zařízení včetně potřebného drobného montážního materiálu – dodávku souvisejícího příslušenství pro specifikovaný blok/zařízení – dopravu a skladování 2. Položka neobsahuje: X 3. Způsob měření:</t>
  </si>
  <si>
    <t>126</t>
  </si>
  <si>
    <t>75O5O2</t>
  </si>
  <si>
    <t>EZS, ZÁVĚREČNÉ OŽIVENÍ, NASTAVENÍ A FUNKČNÍ ODZKOUŠENÍ ZAŘÍZENÍ EZS</t>
  </si>
  <si>
    <t>127</t>
  </si>
  <si>
    <t>75O5O3</t>
  </si>
  <si>
    <t>EZS, PŘEZKOUŠENÍ ÚSTŘEDNY EZS</t>
  </si>
  <si>
    <t>128</t>
  </si>
  <si>
    <t>75O5O4</t>
  </si>
  <si>
    <t>EZS, UVEDENÍ ÚSTŘEDNY EZS DO TRVALÉHO PROVOZU</t>
  </si>
  <si>
    <t>129</t>
  </si>
  <si>
    <t>75O5O5</t>
  </si>
  <si>
    <t>EZS, REVIZE ÚSTŘEDNY EZS</t>
  </si>
  <si>
    <t>Ostatní</t>
  </si>
  <si>
    <t>135</t>
  </si>
  <si>
    <t>R29611</t>
  </si>
  <si>
    <t>OSTATNÍ POŽADAVKY - ODBORNÝ DOZOR</t>
  </si>
  <si>
    <t>Odborný dozor správce zařízení</t>
  </si>
  <si>
    <t>136</t>
  </si>
  <si>
    <t>R75E137</t>
  </si>
  <si>
    <t>PŘEZKOUŠENÍ VLAKOVÝCH CEST</t>
  </si>
  <si>
    <t>1. Položka obsahuje:  – postavení vlakové cesty a kontrola návěstního znaku, přezkoušení změny návěstního znaku z povolujícího na zakazující a poruchy žárovek  – simulace jízdy vlaku  – přezkoušení nouzového vybavení  – přezkoušení vazeb na traťové zabezpečovací zařízení  – kompletní zkoušky 2. Položka neobsahuje:  X 3. Způsob měření: Udává se počet kusů kompletní konstrukce nebo práce.</t>
  </si>
  <si>
    <t>137</t>
  </si>
  <si>
    <t>75E197</t>
  </si>
  <si>
    <t>PŘÍPRAVA A CELKOVÉ ZKOUŠKY PŘEJEZDOVÉHO ZABEZPEČOVACÍHO ZAŘÍZENÍ PRO JEDNU KOLEJ</t>
  </si>
  <si>
    <t>138</t>
  </si>
  <si>
    <t>R75E1C7</t>
  </si>
  <si>
    <t>PROTOKOL UTZ</t>
  </si>
  <si>
    <t>1. Položka obsahuje: – protokol autorizovanou osobou podle požadavku ČSN, včetně hodnocení 2. Položka neobsahuje: X 3. Způsob měření:</t>
  </si>
  <si>
    <t>139</t>
  </si>
  <si>
    <t>75E127</t>
  </si>
  <si>
    <t>CELKOVÁ PROHLÍDKA ZAŘÍZENÍ A VYHOTOVENÍ REVIZNÍ ZPRÁVY</t>
  </si>
  <si>
    <t>140</t>
  </si>
  <si>
    <t>75E1B7</t>
  </si>
  <si>
    <t>REGULACE A ZKOUŠENÍ ZABEZPEČOVACÍHO ZAŘÍZENÍ</t>
  </si>
  <si>
    <t>141</t>
  </si>
  <si>
    <t>747703</t>
  </si>
  <si>
    <t>ZKUŠEBNÍ PROVOZ</t>
  </si>
  <si>
    <t>142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</si>
  <si>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</si>
  <si>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</si>
  <si>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</si>
  <si>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143</t>
  </si>
  <si>
    <t>R2940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</si>
  <si>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</si>
  <si>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</si>
  <si>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</si>
  <si>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</si>
  <si>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98</t>
  </si>
  <si>
    <t>R75C911</t>
  </si>
  <si>
    <t>SNÍMAČ POČÍTAČE NÁPRAV - DODÁVKA</t>
  </si>
  <si>
    <t>z výkresů č. 0102, 0103, 0104,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</si>
  <si>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</si>
  <si>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99</t>
  </si>
  <si>
    <t>75C917</t>
  </si>
  <si>
    <t>SNÍMAČ POČÍTAČE NÁPRAV - MONTÁŽ</t>
  </si>
  <si>
    <t>100</t>
  </si>
  <si>
    <t>R75C931</t>
  </si>
  <si>
    <t>SKŘÍŇ S POČÍTAČI NÁPRAV 8 BODŮ/3 ÚSEKŮ - DODÁVKA</t>
  </si>
  <si>
    <t>1. Položka obsahuje: – dodávka skříně s počítači náprav 8 BODŮ/3 ÚSEKŮ včetně potřebného pomocného materiálu a dopravy do staveništního skladu – dodávku skříně s počítači náprav 8 BODŮ/3 ÚSEKŮ do stavědlové ústředny včetně skříně podle určení a pomocného materiálu, dopravu do staveništního sklad</t>
  </si>
  <si>
    <t>101</t>
  </si>
  <si>
    <t>R75C937</t>
  </si>
  <si>
    <t>SKŘÍŇ S POČÍTAČI NÁPRAV 8 BODŮ/3 ÚSEKŮ - MONTÁŽ</t>
  </si>
  <si>
    <t>1. Položka obsahuje: – montáž skříně s počítači náprav 8 BODŮ/3 ÚSEKŮ, osazení vnitřních prvků skříně, přezkoušení – montáž skříně s počítači náprav 8 BODŮ/3 ÚSEKŮ se všemi pomocnými a doplňujícími pracemi a součástmi, případné použití mechanizmů, včetně dopravy ze skladu k místu montáže 2. Položka neobsahuje: X 3. Způsob měření:</t>
  </si>
  <si>
    <t>E.1.1.1</t>
  </si>
  <si>
    <t>Železniční svršek</t>
  </si>
  <si>
    <t xml:space="preserve">  SO 11-10-01</t>
  </si>
  <si>
    <t>Železniční svršek na přejezdu P4642 v km 22,145</t>
  </si>
  <si>
    <t>SO 11-10-01</t>
  </si>
  <si>
    <t>528331</t>
  </si>
  <si>
    <t>KOLEJ 49 E1, ROZD. "U", BEZSTYKOVÁ, PR. BET. PODKLADNICOVÝ, UP. TUHÉ</t>
  </si>
  <si>
    <t>z Výkresů č. 3, 4, 5 a TZ</t>
  </si>
  <si>
    <t>R528341</t>
  </si>
  <si>
    <t>KOLEJ 49 E1, ROZD. "U", BEZSTYKOVÁ, PR. BET. PODKLADNICOVÝ Z VÝZISKU, UP. TUHÉ</t>
  </si>
  <si>
    <t>1. Položka obsahuje:  
– defektoskopické zkoušky kolejnic, jsou-li vyžadovány  
– dodávku uvedeného typu kolejnic  
 - využití demontovaných pražců , upevňovadel a drobného kolejiva v uvedeném rozdělení koleje pro normální rozchod kolejí (1435 mm) a jejich montáž do kolejových polí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</t>
  </si>
  <si>
    <t>543211</t>
  </si>
  <si>
    <t>VÝMĚNA JEDNOTLIVÉHO PRAŽCE DŘEVĚNÉHO, UPEVNĚNÍ TUHÉ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</si>
  <si>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</si>
  <si>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</si>
  <si>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</si>
  <si>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</si>
  <si>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</si>
  <si>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</si>
  <si>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</si>
  <si>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</si>
  <si>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</si>
  <si>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</si>
  <si>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</si>
  <si>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R513550</t>
  </si>
  <si>
    <t>KOLEJOVÉ LOŽE - DOPLNĚNÍ Z KAMENIVA HRUBÉHO DRCENÉHO (ŠTĚRK)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</si>
  <si>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</si>
  <si>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</si>
  <si>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</si>
  <si>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</si>
  <si>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</si>
  <si>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</si>
  <si>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</si>
  <si>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</si>
  <si>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</si>
  <si>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R545121SP</t>
  </si>
  <si>
    <t>KOLEJNICOVÁ SPOJKA - DODÁVKA A MONTÁŽ</t>
  </si>
  <si>
    <t>R549510</t>
  </si>
  <si>
    <t>ŘEZÁNÍ KOLEJNIC BEZ OHLEDU NA TVAR</t>
  </si>
  <si>
    <t>z Výkresu č. 3 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</si>
  <si>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</si>
  <si>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R5901015020</t>
  </si>
  <si>
    <t>MĚŘENÍ PROSTOROVÉ POLOHY KOLEJE (APK), VČ TECHNICKÉHO PROJEKTU</t>
  </si>
  <si>
    <t>Měření prostorové polohy koleje  (APK)</t>
  </si>
  <si>
    <t>923471</t>
  </si>
  <si>
    <t>SKLONOVNÍK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</si>
  <si>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</si>
  <si>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</si>
  <si>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</si>
  <si>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</si>
  <si>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</si>
  <si>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</si>
  <si>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</si>
  <si>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</si>
  <si>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</si>
  <si>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R965124</t>
  </si>
  <si>
    <t>DEMONTÁŽ KOLEJE NA DŘEVĚNÝCH PRAŽCÍCH ROZEBRÁNÍM DO SOUČÁSTÍ</t>
  </si>
  <si>
    <t>1. Položka obsahuje:  
– uvolnění kolejového roštu z kolejového lože  
– odstranění kolejnicových propojek, uzemnění a jiného vybavení  
– případné rozřezání kolejového roštu  
– úplné rozebrání koleje v místě demontáže do jednotlivých součástí a jejich hrubé očištění  
– naložení vybouraného materiálu na dopravní prostředek  
– příplatky za ztížené podmínky při práci v kolejišti, např. za překážky na straně koleje apod.  
2. Položka neobsahuje:  
– odvoz vybouraného materiálu na montážní základnu nebo na likvidaci  
– poplatky za likvidaci odpadů, nacení se položkami ze ssd 0  
3. Způsob měření: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</si>
  <si>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</si>
  <si>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</si>
  <si>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</si>
  <si>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R015150</t>
  </si>
  <si>
    <t>901</t>
  </si>
  <si>
    <t>POPLATKY ZA LIKVIDACŮ ODPADŮ NEKONTAMINOVANÝCH - 17 05 08 ŠTĚRK Z KOLEJIŠTĚ (ODPAD PO RECYKLACI), VČETNĚ DOPRAVY</t>
  </si>
  <si>
    <t>R015210</t>
  </si>
  <si>
    <t>903</t>
  </si>
  <si>
    <t>POPLATKY ZA LIKVIDACŮ ODPADŮ NEKONTAMINOVANÝCH - 17 01 01 ŽELEZNIČNÍ PRAŽCE BETONOVÉ), VČETNĚ DOPRAVY</t>
  </si>
  <si>
    <t>R015520</t>
  </si>
  <si>
    <t>906</t>
  </si>
  <si>
    <t>POPLATKY ZA LIKVIDACŮ ODPADŮ NEBEZPEČNÝCH - 17 02 04* ŽELEZNIČNÍ PRAŽCE DŘEVĚNÉ), VČETNĚ DOPRAVY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</si>
  <si>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</si>
  <si>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R3720</t>
  </si>
  <si>
    <t>POMOC PRÁCE ZAJIŠŤ NEBO ZŘÍZ REGULACI A OCHRANU DOPRAVY - DIO</t>
  </si>
  <si>
    <t>zahrnuje objednatelem povolené náklady na služby pro zhotovitele</t>
  </si>
  <si>
    <t>E.1.1.2</t>
  </si>
  <si>
    <t>Železniční spodek</t>
  </si>
  <si>
    <t xml:space="preserve">  SO 11-11-01</t>
  </si>
  <si>
    <t>Železniční spodek na přejezdu P4642 v km 22,145</t>
  </si>
  <si>
    <t>SO 11-11-01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</si>
  <si>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</si>
  <si>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</si>
  <si>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</si>
  <si>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</si>
  <si>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</si>
  <si>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</si>
  <si>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</si>
  <si>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</si>
  <si>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</si>
  <si>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</si>
  <si>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</si>
  <si>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</si>
  <si>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</si>
  <si>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</si>
  <si>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</si>
  <si>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 S TĚŽKÝM POKLOPEM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</si>
  <si>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</si>
  <si>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</si>
  <si>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R87433</t>
  </si>
  <si>
    <t>POTRUBÍ Z TRUB PLASTOVÝCH ODPADNÍCH DN DO 150MM</t>
  </si>
  <si>
    <t>z výkresu č.3 a TZ</t>
  </si>
  <si>
    <t>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</si>
  <si>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12931</t>
  </si>
  <si>
    <t>ČIŠTĚNÍ PŘÍKOPŮ OD NÁNOSU DO 0,25M3/M</t>
  </si>
  <si>
    <t>R18214</t>
  </si>
  <si>
    <t>TERÉNNÍ ÚPRAVY</t>
  </si>
  <si>
    <t>položka zahrnuje úpravu terénu do požadovaného profilu</t>
  </si>
  <si>
    <t>R18214A</t>
  </si>
  <si>
    <t>TERÉNNÍ ÚPRAVY, REPROFILACE PŘÍKOPU</t>
  </si>
  <si>
    <t>R501430</t>
  </si>
  <si>
    <t>ZŘÍZENÍ KONSTRUKČNÍ VRSTVY TĚLESA ŽELEZNIČNÍHO SPODKU ZE ZEMINY ZLEPŠENÉ (STABILIZOVANÉ) VÁPNO-CEMENTEM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</si>
  <si>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</si>
  <si>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</si>
  <si>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</si>
  <si>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</si>
  <si>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R21361</t>
  </si>
  <si>
    <t>DRENÁŽNÍ VRSTVY Z GEOTEXTILIE</t>
  </si>
  <si>
    <t>Položka zahrnuje: - dodávku předepsané geotextilie (včetně nutných přesahů) pro drenážní vrstvu, včetně mimostaveništní a vnitrostaveništní dopravy - provedení drenážní vrstvy předepsaných rozměrů a předepsaného tvaru</t>
  </si>
  <si>
    <t>R18110</t>
  </si>
  <si>
    <t>ÚPRAVA PLÁNĚ SE ZHUTNĚNÍM V HORNINĚ TŘ. I</t>
  </si>
  <si>
    <t>z výkresů č. 4 a TZ</t>
  </si>
  <si>
    <t>položka zahrnuje úpravu pláně včetně vyrovnání výškových rozdílů. Míru zhutnění určuje projekt.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</si>
  <si>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</si>
  <si>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</si>
  <si>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</si>
  <si>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</si>
  <si>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</si>
  <si>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</si>
  <si>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</si>
  <si>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</si>
  <si>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POPLATKY ZA LIKVIDACŮ ODPADŮ NEKONTAMINOVANÝCH - 17 05 08 ŠTĚRK Z KOLEJIŠTĚ, VČETNĚ DOPRAVY</t>
  </si>
  <si>
    <t>E.1.3</t>
  </si>
  <si>
    <t>Železniční přejezdy</t>
  </si>
  <si>
    <t xml:space="preserve">  SO 11-13-01</t>
  </si>
  <si>
    <t>Přejezdová konstrukce přejezdu P4642 v km 22,145</t>
  </si>
  <si>
    <t>SO 11-13-01</t>
  </si>
  <si>
    <t>Přejezdová konstrukce</t>
  </si>
  <si>
    <t>921410</t>
  </si>
  <si>
    <t>ŽELEZNIČNÍ PŘEJEZD PLASTBETONOVÝ</t>
  </si>
  <si>
    <t>z Výkresů č. 3, 4 a TZ</t>
  </si>
  <si>
    <t>1. Položka obsahuje:  
– úpravu a hutnění podloží přejezdové konstrukce  
– dodávku přejezdové konstrukce s veškerými prvky a částmi daného typu přejezdové konstrukce u dle odpovídajících vzorových listů a TKP  
– montáž přejezdové konstrukce z dílů a součástí na místě při přerušení železničního a silničního provozu  
– speciální montážní nářadí, závěsné zařízení  
– ochranné náběhy, koncové i mezilehlé zarážky, podélnou fixaci atd.  
– příplatky za ztížené podmínky vyskytující se při zřízení přejezdu, např. za překážky na straně koleje ap.  
2. Položka neobsahuje:  
– zřízení, pronájem a odstranění dopravního značení objízdné trasy  
– úpravy koleje (např. posun pražců, doplnění kolejového lože, směrová a výšková úprava)  
– silniční panely v přechodu těles a prefabrikované základy pod závěrnými zídkami  
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</si>
  <si>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</si>
  <si>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POLYMERBETONOVÝCH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</si>
  <si>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</si>
  <si>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</si>
  <si>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</si>
  <si>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</si>
  <si>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R921410</t>
  </si>
  <si>
    <t>MONTÁŽ BETONOVÉ PŘEJEZDOVÉ KONSTRUKCE UŽITÉ</t>
  </si>
  <si>
    <t>Komunikace</t>
  </si>
  <si>
    <t>R56330</t>
  </si>
  <si>
    <t>VOZOVKOVÉ VRSTVY ZE ŠTĚRKODRTI</t>
  </si>
  <si>
    <t>z Výkresu č. 4 a TZ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</si>
  <si>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</si>
  <si>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R574A04</t>
  </si>
  <si>
    <t>ASFALTOVÝ BETON PRO OBRUSNÉ VRSTVY ACO 11+, 11S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</si>
  <si>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</si>
  <si>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R5740E6</t>
  </si>
  <si>
    <t>ASFALTOVÝ BETON PRO PODKLADNÍ VRSTVY ACP 16+, 16S</t>
  </si>
  <si>
    <t>572211</t>
  </si>
  <si>
    <t>SPOJOVACÍ POSTŘIK Z ASFALTU DO 0,5KG/M2</t>
  </si>
  <si>
    <t>R919112</t>
  </si>
  <si>
    <t>ŘEZÁNÍ ASFALTOVÉHO KRYTU VOZOVEK TL DO 150MM</t>
  </si>
  <si>
    <t>položka zahrnuje řezání vozovkové vrstvy v předepsané tloušťce, včetně spotřeby vody</t>
  </si>
  <si>
    <t>R931322</t>
  </si>
  <si>
    <t>TĚSNĚNÍ DILATAČ SPAR ASF ZÁLIVKOU MODIFIK PRŮŘ DO 200MM2</t>
  </si>
  <si>
    <t>R93818</t>
  </si>
  <si>
    <t>OČIŠTĚNÍ ASFALT VOZOVEK ZAMETENÍM</t>
  </si>
  <si>
    <t>položka zahrnuje očištění předepsaným způsobem včetně odklizení vzniklého odpadu</t>
  </si>
  <si>
    <t>R17360</t>
  </si>
  <si>
    <t>ZEMNÍ KRAJNICE A DOSYPÁVKY Z HORNIN KAMENITÝCH</t>
  </si>
  <si>
    <t>R11372</t>
  </si>
  <si>
    <t>FRÉZOVÁNÍ ZPEVNĚNÝCH PLOCH ASFALTOVÝCH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</si>
  <si>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</si>
  <si>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R11333</t>
  </si>
  <si>
    <t>ODSTRANĚNÍ PODKLADU ZPEVNĚNÝCH PLOCH S ASFALT POJIVEM</t>
  </si>
  <si>
    <t>R348171D</t>
  </si>
  <si>
    <t>ZÁBRADLÍ Z DÍLCŮ KOVOVÝCH - DEMONTÁŽ</t>
  </si>
  <si>
    <t>R015130</t>
  </si>
  <si>
    <t>912</t>
  </si>
  <si>
    <t>POPLATKY ZA LIKVIDACŮ ODPADŮ NEKONTAMINOVANÝCH - 17 03 02 VYBOURANÝ ASFALTOVÝ BETON BEZ DEHTU, VČETNĚ DOPRAVY</t>
  </si>
  <si>
    <t>R015330</t>
  </si>
  <si>
    <t>POPLATKY ZA LIKVIDACŮ ODPADŮ NEKONTAMINOVANÝCH - 17 05 04 KAMENNÁ SUŤ, VČ.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</si>
  <si>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naložením a manipulací s materiálem, náklady spojené s dopravou materiálu  
3. Způsob měření:  
(měrná jednotka - nejčastěji Tuna) určující množství odpadu vytříděného v souladu se zákonem č. 185/2001 Sb., o nakládání s odpady, v platném znění.</t>
  </si>
  <si>
    <t>R015190</t>
  </si>
  <si>
    <t>915</t>
  </si>
  <si>
    <t>POPLATKY ZA LIKVIDACŮ ODPADŮ NEKONTAMINOVANÝCH - 17 02 03 PLASTY, VČETNĚ DOPRAVY</t>
  </si>
  <si>
    <t>OSTATNÍ POŽADAVKY - INŽENÝRSKÉ PRÁCE</t>
  </si>
  <si>
    <t>NÁKLADY NA INŽENÝRSKÉ PRÁCE V PRŮBĚHU REALIZACE</t>
  </si>
  <si>
    <t>Ostatní práce</t>
  </si>
  <si>
    <t>18222</t>
  </si>
  <si>
    <t>ROZPROSTŘENÍ ORNICE VE SVAHU V TL DO 0,15M</t>
  </si>
  <si>
    <t>Technická specifikace položky odpovídá příslušné cenové soustavě.</t>
  </si>
  <si>
    <t>18331</t>
  </si>
  <si>
    <t>SADOVNICKÉ OBDĚLÁNÍ PŮDY</t>
  </si>
  <si>
    <t>18241</t>
  </si>
  <si>
    <t>ZALOŽENÍ TRÁVNÍKU RUČNÍM VÝSEVEM</t>
  </si>
  <si>
    <t>R915211</t>
  </si>
  <si>
    <t>VODOROVNÉ DOPRAVNÍ ZNAČENÍ PLASTEM HLADKÉ - DODÁVKA A POKLÁDKA</t>
  </si>
  <si>
    <t>položka zahrnuje: - dodání a pokládku nátěrového materiálu (měří se pouze natíraná plocha) - předznačení a reflexní úpravu</t>
  </si>
  <si>
    <t>R921410S</t>
  </si>
  <si>
    <t>PŘIDRUŽENÉ STAVEBNÍ PRÁCE</t>
  </si>
  <si>
    <t>PŘIDRUŽENÉ STAVEBNÍ PRÁCE SPOJENÉ S MONTÁŽÍ STÁVAJÍCÍ PK ZPĚT A NAVÁZÁNÍ NA STÁVAJÍCÍ CHODNÍK</t>
  </si>
  <si>
    <t>E.1.4</t>
  </si>
  <si>
    <t>Mosty, propustky, zdi</t>
  </si>
  <si>
    <t xml:space="preserve">  SO 11-21-01</t>
  </si>
  <si>
    <t>Železniční propustek v evid. km 22,150</t>
  </si>
  <si>
    <t>SO 11-21-01</t>
  </si>
  <si>
    <t>R9183D2</t>
  </si>
  <si>
    <t>PROPUSTY Z TRUB DN 600MM ŽELEZOBETONOVÝCH</t>
  </si>
  <si>
    <t>z výkresů č. 3, 4 a TZ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</si>
  <si>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</si>
  <si>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R45211</t>
  </si>
  <si>
    <t>PODKLAD KONSTR Z DÍLCŮ BETON - PODKLADNÍ PRAHY POD ŽB TROUBY</t>
  </si>
  <si>
    <t>PODKLAD KONSTR Z DÍLCŮ BETON - PODKLADNÍ PRAHY POD ŽB TROUBY - DODÁVKA A MONTÁŽ</t>
  </si>
  <si>
    <t>R91811</t>
  </si>
  <si>
    <t>ČELA PROPUSTU DN 600 Z BETONOVÝCH DÍLCŮ</t>
  </si>
  <si>
    <t>z výkresů č. 4, 5, 6 a TZ</t>
  </si>
  <si>
    <t>Položka zahrnuje kompletní čelo (základ, dřík, římsu) - dodání  dílce z  betonu   požadované  kvality,  jeho  uložení  do požadovaného tvaru, ošetření a ochranu betonu, zřízení pracovních a dilatačních spar, včetně potřebných úprav, výplně, vložek, opracování, očištění a ošetření, lešení, -zřízení  všech  požadovaných  otvorů, kapes, výklenků, prostupů, dutin, drážek a pod., vč. ztížení práce a úprav  kolem nich,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proudů. Nezahrnuje zábradlí.</t>
  </si>
  <si>
    <t>R89449</t>
  </si>
  <si>
    <t>ŠACHTY KANAL ZE ŽELBET VČET VÝZT NA POTRUBÍ DN PŘES 1600MM, VČ ZÁKRYTOVÉ DESKY</t>
  </si>
  <si>
    <t>položka zahrnuje: - poklopy s rámem, mříže s rámem, stupadla, žebříky, stropy z bet. dílců a pod.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dodání betonářské výztuže v požadované kvalitě, stříhání, řezání, ohýbání a spojování do všech požadovaných tvarů (vč. armakošů) a uložení s požadovaným zajištěním polohy a krytí výztuže betonem, - veškeré svary nebo jiné spoje výztuže,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 - předepsané podkladní konstrukce</t>
  </si>
  <si>
    <t>R711311</t>
  </si>
  <si>
    <t>IZOLACE PODZEMNÍCH OBJEKTŮ PROTI ZEMNÍ VLHKOSTI ASFALTOVÝMI NÁTĚRY</t>
  </si>
  <si>
    <t>položka zahrnuje: - dodání  předepsaného izolačního materiálu - očištění a ošetření podkladu, zadávací dokumentace může zahrnout i případné vyspravení - zřízení izolace jako kompletního povlaku, případně komplet. soustavy nebo systému podle příslušného  technolog. předpisu - zřízení izolace i jednotlivých vrstev po etapách, včetně pracovních spár a spojů - úprava u okrajů, rohů, hran, dilatačních i pracovních spojů, kotev, obrubníků, dilatačních zařízení, odvodnění, otvorů, neizolovaných míst a pod. - zajištění odvodnění povrchu izolace, včetně odvodnění nejnižších míst, pokud dokumentace pro zadání stavby nestanoví jinak - ochrana izolace do doby zřízení definitivní ochranné vrstvy nebo konstrukce - úprava, očištění a ošetření prostoru kolem izolace - provedení požadovaných zkoušek</t>
  </si>
  <si>
    <t>R451312</t>
  </si>
  <si>
    <t>PODKLADNÍ A VÝPLŇOVÉ VRSTVY Z PROSTÉHO BETONU C12/15</t>
  </si>
  <si>
    <t>451324</t>
  </si>
  <si>
    <t>PODKL A VÝPLŇ VRSTVY ZE ŽELEZOBET DO C25/30</t>
  </si>
  <si>
    <t>R935222</t>
  </si>
  <si>
    <t>PŘÍKOPOVÉ ŽLABY Z BETON TVÁRNIC ŠÍŘ DO 900MM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</si>
  <si>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</si>
  <si>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</si>
  <si>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</si>
  <si>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</si>
  <si>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R923721</t>
  </si>
  <si>
    <t>TABULKA LETOPOČTU V PROVEDENÍ DLE MVL 649 - DODÁVKA A MONTÁŽ</t>
  </si>
  <si>
    <t>96616</t>
  </si>
  <si>
    <t>BOURÁNÍ KONSTRUKCÍ ZE ŽELEZOBETONU</t>
  </si>
  <si>
    <t>E.3.6</t>
  </si>
  <si>
    <t>Rozvodny vn, nn, osvětlení a dálkové ovládání odpojovačů</t>
  </si>
  <si>
    <t xml:space="preserve">  SO 11-76-01</t>
  </si>
  <si>
    <t>Elektrická přípojka NN přejezdu P4642 v km 22,145</t>
  </si>
  <si>
    <t>SO 11-76-01</t>
  </si>
  <si>
    <t>z výkresů č. 0003 a TZ</t>
  </si>
  <si>
    <t>4*8</t>
  </si>
  <si>
    <t>0,35*0,8*72</t>
  </si>
  <si>
    <t>R141733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</si>
  <si>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</si>
  <si>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</si>
  <si>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</si>
  <si>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0,35*0,8*72+4*8</t>
  </si>
  <si>
    <t>0,35*72+4*2*2</t>
  </si>
  <si>
    <t>Pokládka a montáž</t>
  </si>
  <si>
    <t>743F21</t>
  </si>
  <si>
    <t>SKŘÍŇ ELEKTROMĚROVÁ V KOMPAKTNÍM PILÍŘI PRO PŘÍMÉ MĚŘENÍ DO 80 A JEDNOSAZBOVÉ VČETNĚ VÝSTROJE</t>
  </si>
  <si>
    <t>z výkresů č. 0006 a TZ</t>
  </si>
  <si>
    <t>744211</t>
  </si>
  <si>
    <t>KABELOVÁ SKŘÍŇ VENKOVNÍ PRÁZDNÁ PLASTOVÁ V KOMPAKTNÍM PILÍŘI, MIN. IP 44, DO 530 X 800 MM</t>
  </si>
  <si>
    <t>z výkresů č. 0003, 0004 a TZ</t>
  </si>
  <si>
    <t>R743EF</t>
  </si>
  <si>
    <t>SOKL PRO ROZVADĚČE VČ. ZÁKLADOVÉHO DÍLU</t>
  </si>
  <si>
    <t>SOKL PRO ROZVADĚČE  VČ. ZÁKLADOVÉHO DÍLU - DODÁVKA A MONTÁŽ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</si>
  <si>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</si>
  <si>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</si>
  <si>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</si>
  <si>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</si>
  <si>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</si>
  <si>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</si>
  <si>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</si>
  <si>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</si>
  <si>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</si>
  <si>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</si>
  <si>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744612</t>
  </si>
  <si>
    <t>JISTIČ JEDNOPÓLOVÝ (10 KA) OD 4 DO 10 A</t>
  </si>
  <si>
    <t>1. Položka obsahuje:  
– veškerý spojovací materiál vč. připojovacího vedení  
– technický popis viz. projektová dokumentace  
2. Položka neobsahuje:  
X  
3. Způsob měření:</t>
  </si>
  <si>
    <t>744633</t>
  </si>
  <si>
    <t>JISTIČ TŘÍPÓLOVÝ (10 KA) OD 13 DO 20 A</t>
  </si>
  <si>
    <t>744K11</t>
  </si>
  <si>
    <t>STYKAČ JEDNO-DVOUPÓLOVÝ DO 20 A</t>
  </si>
  <si>
    <t>744Q21</t>
  </si>
  <si>
    <t>SVODIČ PŘEPĚTÍ TYP 1+2 (TŘÍDA B+C) 1-2 PÓLOVÝ</t>
  </si>
  <si>
    <t>R743644</t>
  </si>
  <si>
    <t>SPÍNACÍ HODINY PROGRAMOVATELNÉ SE SOUMRAKOVÝM ČIDLEM</t>
  </si>
  <si>
    <t>1. Položka obsahuje:  
– veškeré příslušenství  
– technický popis viz. projektová dokumentace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</si>
  <si>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</si>
  <si>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</si>
  <si>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</si>
  <si>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741413</t>
  </si>
  <si>
    <t>ZÁSUVKA/PŘÍVODKA PRŮMYSLOVÁ, KRYTÍ IP 44 400 V, DO 63 A</t>
  </si>
  <si>
    <t>747111</t>
  </si>
  <si>
    <t>KONTROLA SILOVÝCH ROZVADĚČŮ NN, 1 POLE</t>
  </si>
  <si>
    <t>R703443</t>
  </si>
  <si>
    <t>ELEKTROINSTALAČNÍ TRUBKA OCELOVÁ VČETNĚ UPEVNĚNÍ A PŘÍSLUŠENSTVÍ DN PRŮMĚRU PŘES 40 MM</t>
  </si>
  <si>
    <t>z výkresů č. 0004 a TZ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</si>
  <si>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</si>
  <si>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747701</t>
  </si>
  <si>
    <t>DOKONČOVACÍ MONTÁŽNÍ PRÁCE NA ELEKTRICKÉM ZAŘÍZENÍ</t>
  </si>
  <si>
    <t>R742Z23</t>
  </si>
  <si>
    <t>DEMONTÁŽ KABELOVÉHO VEDENÍ</t>
  </si>
  <si>
    <t>Demontáž stávajícího kabelového vedení</t>
  </si>
  <si>
    <t>R744ZBA</t>
  </si>
  <si>
    <t>DEMONTÁŽ STÁVAJÍCÍHO ROZVADĚČE OSVĚTLENÍ</t>
  </si>
  <si>
    <t>R759999</t>
  </si>
  <si>
    <t>PODÍL PŘIDRUŽENÝCH MONTÁŽNÍCH PRACÍ A MATERIÁLU</t>
  </si>
  <si>
    <t>podíl přidružených motážních prací a materiálu</t>
  </si>
  <si>
    <t>SO 98-98</t>
  </si>
  <si>
    <t>Všeobecný objekt</t>
  </si>
  <si>
    <t xml:space="preserve">  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</si>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</sst>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578</v>
      </c>
      <c s="12" t="s">
        <v>579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580</v>
      </c>
      <c s="12" t="s">
        <v>581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652</v>
      </c>
      <c s="12" t="s">
        <v>653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654</v>
      </c>
      <c s="12" t="s">
        <v>655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708</v>
      </c>
      <c s="12" t="s">
        <v>709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710</v>
      </c>
      <c s="12" t="s">
        <v>711</v>
      </c>
      <c s="14">
        <f>'SO 11-13-01'!K8+'SO 11-13-01'!M8</f>
      </c>
      <c s="14">
        <f>C17*0.21</f>
      </c>
      <c s="14">
        <f>C17+D17</f>
      </c>
      <c s="13">
        <f>'SO 11-13-01'!T7</f>
      </c>
    </row>
    <row r="18" spans="1:6" ht="12.75">
      <c r="A18" s="11" t="s">
        <v>780</v>
      </c>
      <c s="12" t="s">
        <v>781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782</v>
      </c>
      <c s="12" t="s">
        <v>783</v>
      </c>
      <c s="14">
        <f>'SO 11-21-01'!K8+'SO 11-21-01'!M8</f>
      </c>
      <c s="14">
        <f>C19*0.21</f>
      </c>
      <c s="14">
        <f>C19+D19</f>
      </c>
      <c s="13">
        <f>'SO 11-21-01'!T7</f>
      </c>
    </row>
    <row r="20" spans="1:6" ht="12.75">
      <c r="A20" s="11" t="s">
        <v>816</v>
      </c>
      <c s="12" t="s">
        <v>817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818</v>
      </c>
      <c s="12" t="s">
        <v>819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883</v>
      </c>
      <c s="12" t="s">
        <v>884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885</v>
      </c>
      <c s="12" t="s">
        <v>884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COUNTIFS(L8:L585,"=0",A8:A585,"P")+COUNTIFS(L8:L585,"",A8:A585,"P")+SUM(Q8:Q585)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0+J9+J78+J243+J336+J401+J422+J535+J572</f>
      </c>
      <c s="29">
        <f>0+K9+K78+K243+K336+K401+K422+K535+K572</f>
      </c>
      <c s="29">
        <f>0+L9+L78+L243+L336+L401+L422+L535+L572</f>
      </c>
      <c s="29">
        <f>0+M9+M78+M243+M336+M401+M422+M535+M572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47.2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73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12.6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74</v>
      </c>
    </row>
    <row r="30" spans="1:16" ht="25.5">
      <c r="A30" t="s">
        <v>49</v>
      </c>
      <c s="34" t="s">
        <v>79</v>
      </c>
      <c s="34" t="s">
        <v>76</v>
      </c>
      <c s="35" t="s">
        <v>80</v>
      </c>
      <c s="6" t="s">
        <v>81</v>
      </c>
      <c s="36" t="s">
        <v>72</v>
      </c>
      <c s="37">
        <v>455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</v>
      </c>
    </row>
    <row r="33" spans="1:5" ht="229.5">
      <c r="A33" t="s">
        <v>58</v>
      </c>
      <c r="E33" s="39" t="s">
        <v>83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66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88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87</v>
      </c>
      <c s="37">
        <v>1625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72</v>
      </c>
      <c s="37">
        <v>504.4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97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102</v>
      </c>
      <c s="37">
        <v>620.5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103</v>
      </c>
    </row>
    <row r="49" spans="1:5" ht="12.75">
      <c r="A49" t="s">
        <v>58</v>
      </c>
      <c r="E49" s="39" t="s">
        <v>89</v>
      </c>
    </row>
    <row r="50" spans="1:16" ht="25.5">
      <c r="A50" t="s">
        <v>49</v>
      </c>
      <c s="34" t="s">
        <v>80</v>
      </c>
      <c s="34" t="s">
        <v>104</v>
      </c>
      <c s="35" t="s">
        <v>47</v>
      </c>
      <c s="6" t="s">
        <v>105</v>
      </c>
      <c s="36" t="s">
        <v>62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89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2.75">
      <c r="A57" t="s">
        <v>58</v>
      </c>
      <c r="E57" s="39" t="s">
        <v>89</v>
      </c>
    </row>
    <row r="58" spans="1:16" ht="12.75">
      <c r="A58" t="s">
        <v>49</v>
      </c>
      <c s="34" t="s">
        <v>110</v>
      </c>
      <c s="34" t="s">
        <v>111</v>
      </c>
      <c s="35" t="s">
        <v>47</v>
      </c>
      <c s="6" t="s">
        <v>112</v>
      </c>
      <c s="36" t="s">
        <v>87</v>
      </c>
      <c s="37">
        <v>107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115</v>
      </c>
      <c s="35" t="s">
        <v>47</v>
      </c>
      <c s="6" t="s">
        <v>116</v>
      </c>
      <c s="36" t="s">
        <v>87</v>
      </c>
      <c s="37">
        <v>110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117</v>
      </c>
    </row>
    <row r="65" spans="1:5" ht="38.25">
      <c r="A65" t="s">
        <v>58</v>
      </c>
      <c r="E65" s="39" t="s">
        <v>118</v>
      </c>
    </row>
    <row r="66" spans="1:16" ht="12.75">
      <c r="A66" t="s">
        <v>49</v>
      </c>
      <c s="34" t="s">
        <v>119</v>
      </c>
      <c s="34" t="s">
        <v>120</v>
      </c>
      <c s="35" t="s">
        <v>47</v>
      </c>
      <c s="6" t="s">
        <v>121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113</v>
      </c>
    </row>
    <row r="69" spans="1:5" ht="102">
      <c r="A69" t="s">
        <v>58</v>
      </c>
      <c r="E69" s="39" t="s">
        <v>122</v>
      </c>
    </row>
    <row r="70" spans="1:16" ht="12.75">
      <c r="A70" t="s">
        <v>49</v>
      </c>
      <c s="34" t="s">
        <v>123</v>
      </c>
      <c s="34" t="s">
        <v>124</v>
      </c>
      <c s="35" t="s">
        <v>47</v>
      </c>
      <c s="6" t="s">
        <v>125</v>
      </c>
      <c s="36" t="s">
        <v>62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93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113</v>
      </c>
    </row>
    <row r="73" spans="1:5" ht="12.75">
      <c r="A73" t="s">
        <v>58</v>
      </c>
      <c r="E73" s="39" t="s">
        <v>89</v>
      </c>
    </row>
    <row r="74" spans="1:16" ht="25.5">
      <c r="A74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20.8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65.75">
      <c r="A77" t="s">
        <v>58</v>
      </c>
      <c r="E77" s="39" t="s">
        <v>131</v>
      </c>
    </row>
    <row r="78" spans="1:13" ht="12.75">
      <c r="A78" t="s">
        <v>46</v>
      </c>
      <c r="C78" s="31" t="s">
        <v>27</v>
      </c>
      <c r="E78" s="33" t="s">
        <v>132</v>
      </c>
      <c r="J78" s="32">
        <f>0</f>
      </c>
      <c s="32">
        <f>0</f>
      </c>
      <c s="32">
        <f>0+L79+L83+L87+L91+L95+L99+L103+L107+L111+L115+L119+L123+L127+L131+L135+L139+L143+L147+L151+L155+L159+L163+L167+L171+L175+L179+L183+L187+L191+L195+L199+L203+L207+L211+L215+L219+L223+L227+L231+L235+L239</f>
      </c>
      <c s="32">
        <f>0+M79+M83+M87+M91+M95+M99+M103+M107+M111+M115+M119+M123+M127+M131+M135+M139+M143+M147+M151+M155+M159+M163+M167+M171+M175+M179+M183+M187+M191+M195+M199+M203+M207+M211+M215+M219+M223+M227+M231+M235+M239</f>
      </c>
    </row>
    <row r="79" spans="1:16" ht="12.75">
      <c r="A79" t="s">
        <v>49</v>
      </c>
      <c s="34" t="s">
        <v>133</v>
      </c>
      <c s="34" t="s">
        <v>134</v>
      </c>
      <c s="35" t="s">
        <v>47</v>
      </c>
      <c s="6" t="s">
        <v>135</v>
      </c>
      <c s="36" t="s">
        <v>136</v>
      </c>
      <c s="37">
        <v>23.823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137</v>
      </c>
    </row>
    <row r="82" spans="1:5" ht="25.5">
      <c r="A82" t="s">
        <v>58</v>
      </c>
      <c r="E82" s="39" t="s">
        <v>138</v>
      </c>
    </row>
    <row r="83" spans="1:16" ht="12.75">
      <c r="A83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136</v>
      </c>
      <c s="37">
        <v>0.784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142</v>
      </c>
    </row>
    <row r="86" spans="1:5" ht="25.5">
      <c r="A86" t="s">
        <v>58</v>
      </c>
      <c r="E86" s="39" t="s">
        <v>138</v>
      </c>
    </row>
    <row r="87" spans="1:16" ht="12.75">
      <c r="A87" t="s">
        <v>49</v>
      </c>
      <c s="34" t="s">
        <v>143</v>
      </c>
      <c s="34" t="s">
        <v>144</v>
      </c>
      <c s="35" t="s">
        <v>47</v>
      </c>
      <c s="6" t="s">
        <v>145</v>
      </c>
      <c s="36" t="s">
        <v>136</v>
      </c>
      <c s="37">
        <v>23.823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93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137</v>
      </c>
    </row>
    <row r="90" spans="1:5" ht="12.75">
      <c r="A90" t="s">
        <v>58</v>
      </c>
      <c r="E90" s="39" t="s">
        <v>89</v>
      </c>
    </row>
    <row r="91" spans="1:16" ht="12.75">
      <c r="A91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136</v>
      </c>
      <c s="37">
        <v>0.784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142</v>
      </c>
    </row>
    <row r="94" spans="1:5" ht="12.75">
      <c r="A94" t="s">
        <v>58</v>
      </c>
      <c r="E94" s="39" t="s">
        <v>89</v>
      </c>
    </row>
    <row r="95" spans="1:16" ht="25.5">
      <c r="A95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113</v>
      </c>
    </row>
    <row r="98" spans="1:5" ht="12.75">
      <c r="A98" t="s">
        <v>58</v>
      </c>
      <c r="E98" s="39" t="s">
        <v>89</v>
      </c>
    </row>
    <row r="99" spans="1:16" ht="25.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62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113</v>
      </c>
    </row>
    <row r="102" spans="1:5" ht="12.75">
      <c r="A102" t="s">
        <v>58</v>
      </c>
      <c r="E102" s="39" t="s">
        <v>89</v>
      </c>
    </row>
    <row r="103" spans="1:16" ht="25.5">
      <c r="A103" t="s">
        <v>49</v>
      </c>
      <c s="34" t="s">
        <v>155</v>
      </c>
      <c s="34" t="s">
        <v>156</v>
      </c>
      <c s="35" t="s">
        <v>47</v>
      </c>
      <c s="6" t="s">
        <v>157</v>
      </c>
      <c s="36" t="s">
        <v>62</v>
      </c>
      <c s="37">
        <v>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113</v>
      </c>
    </row>
    <row r="106" spans="1:5" ht="12.75">
      <c r="A106" t="s">
        <v>58</v>
      </c>
      <c r="E106" s="39" t="s">
        <v>89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161</v>
      </c>
      <c s="37">
        <v>9.74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162</v>
      </c>
    </row>
    <row r="110" spans="1:5" ht="12.75">
      <c r="A110" t="s">
        <v>58</v>
      </c>
      <c r="E110" s="39" t="s">
        <v>89</v>
      </c>
    </row>
    <row r="111" spans="1:16" ht="25.5">
      <c r="A111" t="s">
        <v>49</v>
      </c>
      <c s="34" t="s">
        <v>163</v>
      </c>
      <c s="34" t="s">
        <v>164</v>
      </c>
      <c s="35" t="s">
        <v>47</v>
      </c>
      <c s="6" t="s">
        <v>165</v>
      </c>
      <c s="36" t="s">
        <v>87</v>
      </c>
      <c s="37">
        <v>1952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113</v>
      </c>
    </row>
    <row r="114" spans="1:5" ht="12.75">
      <c r="A114" t="s">
        <v>58</v>
      </c>
      <c r="E114" s="39" t="s">
        <v>89</v>
      </c>
    </row>
    <row r="115" spans="1:16" ht="12.75">
      <c r="A115" t="s">
        <v>49</v>
      </c>
      <c s="34" t="s">
        <v>166</v>
      </c>
      <c s="34" t="s">
        <v>167</v>
      </c>
      <c s="35" t="s">
        <v>47</v>
      </c>
      <c s="6" t="s">
        <v>168</v>
      </c>
      <c s="36" t="s">
        <v>62</v>
      </c>
      <c s="37">
        <v>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113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93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113</v>
      </c>
    </row>
    <row r="122" spans="1:5" ht="12.75">
      <c r="A122" t="s">
        <v>58</v>
      </c>
      <c r="E122" s="39" t="s">
        <v>89</v>
      </c>
    </row>
    <row r="123" spans="1:16" ht="12.75">
      <c r="A123" t="s">
        <v>49</v>
      </c>
      <c s="34" t="s">
        <v>172</v>
      </c>
      <c s="34" t="s">
        <v>173</v>
      </c>
      <c s="35" t="s">
        <v>47</v>
      </c>
      <c s="6" t="s">
        <v>174</v>
      </c>
      <c s="36" t="s">
        <v>62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93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113</v>
      </c>
    </row>
    <row r="126" spans="1:5" ht="12.75">
      <c r="A126" t="s">
        <v>58</v>
      </c>
      <c r="E126" s="39" t="s">
        <v>89</v>
      </c>
    </row>
    <row r="127" spans="1:16" ht="12.75">
      <c r="A127" t="s">
        <v>49</v>
      </c>
      <c s="34" t="s">
        <v>175</v>
      </c>
      <c s="34" t="s">
        <v>176</v>
      </c>
      <c s="35" t="s">
        <v>47</v>
      </c>
      <c s="6" t="s">
        <v>177</v>
      </c>
      <c s="36" t="s">
        <v>178</v>
      </c>
      <c s="37">
        <v>198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38.25">
      <c r="A130" t="s">
        <v>58</v>
      </c>
      <c r="E130" s="39" t="s">
        <v>179</v>
      </c>
    </row>
    <row r="131" spans="1:16" ht="12.75">
      <c r="A131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178</v>
      </c>
      <c s="37">
        <v>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38.25">
      <c r="A134" t="s">
        <v>58</v>
      </c>
      <c r="E134" s="39" t="s">
        <v>183</v>
      </c>
    </row>
    <row r="135" spans="1:16" ht="12.75">
      <c r="A135" t="s">
        <v>49</v>
      </c>
      <c s="34" t="s">
        <v>184</v>
      </c>
      <c s="34" t="s">
        <v>185</v>
      </c>
      <c s="35" t="s">
        <v>47</v>
      </c>
      <c s="6" t="s">
        <v>186</v>
      </c>
      <c s="36" t="s">
        <v>87</v>
      </c>
      <c s="37">
        <v>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113</v>
      </c>
    </row>
    <row r="138" spans="1:5" ht="38.25">
      <c r="A138" t="s">
        <v>58</v>
      </c>
      <c r="E138" s="39" t="s">
        <v>187</v>
      </c>
    </row>
    <row r="139" spans="1:16" ht="12.75">
      <c r="A139" t="s">
        <v>49</v>
      </c>
      <c s="34" t="s">
        <v>188</v>
      </c>
      <c s="34" t="s">
        <v>189</v>
      </c>
      <c s="35" t="s">
        <v>47</v>
      </c>
      <c s="6" t="s">
        <v>190</v>
      </c>
      <c s="36" t="s">
        <v>87</v>
      </c>
      <c s="37">
        <v>101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113</v>
      </c>
    </row>
    <row r="142" spans="1:5" ht="38.25">
      <c r="A142" t="s">
        <v>58</v>
      </c>
      <c r="E142" s="39" t="s">
        <v>187</v>
      </c>
    </row>
    <row r="143" spans="1:16" ht="12.75">
      <c r="A143" t="s">
        <v>49</v>
      </c>
      <c s="34" t="s">
        <v>191</v>
      </c>
      <c s="34" t="s">
        <v>192</v>
      </c>
      <c s="35" t="s">
        <v>47</v>
      </c>
      <c s="6" t="s">
        <v>193</v>
      </c>
      <c s="36" t="s">
        <v>87</v>
      </c>
      <c s="37">
        <v>10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113</v>
      </c>
    </row>
    <row r="146" spans="1:5" ht="38.25">
      <c r="A146" t="s">
        <v>58</v>
      </c>
      <c r="E146" s="39" t="s">
        <v>187</v>
      </c>
    </row>
    <row r="147" spans="1:16" ht="25.5">
      <c r="A147" t="s">
        <v>49</v>
      </c>
      <c s="34" t="s">
        <v>194</v>
      </c>
      <c s="34" t="s">
        <v>195</v>
      </c>
      <c s="35" t="s">
        <v>47</v>
      </c>
      <c s="6" t="s">
        <v>196</v>
      </c>
      <c s="36" t="s">
        <v>62</v>
      </c>
      <c s="37">
        <v>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93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113</v>
      </c>
    </row>
    <row r="150" spans="1:5" ht="12.75">
      <c r="A150" t="s">
        <v>58</v>
      </c>
      <c r="E150" s="39" t="s">
        <v>89</v>
      </c>
    </row>
    <row r="151" spans="1:16" ht="25.5">
      <c r="A151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93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113</v>
      </c>
    </row>
    <row r="154" spans="1:5" ht="12.75">
      <c r="A154" t="s">
        <v>58</v>
      </c>
      <c r="E154" s="39" t="s">
        <v>89</v>
      </c>
    </row>
    <row r="155" spans="1:16" ht="25.5">
      <c r="A15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62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93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113</v>
      </c>
    </row>
    <row r="158" spans="1:5" ht="12.75">
      <c r="A158" t="s">
        <v>58</v>
      </c>
      <c r="E158" s="39" t="s">
        <v>89</v>
      </c>
    </row>
    <row r="159" spans="1:16" ht="12.75">
      <c r="A159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62</v>
      </c>
      <c s="37">
        <v>7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113</v>
      </c>
    </row>
    <row r="162" spans="1:5" ht="76.5">
      <c r="A162" t="s">
        <v>58</v>
      </c>
      <c r="E162" s="39" t="s">
        <v>206</v>
      </c>
    </row>
    <row r="163" spans="1:16" ht="12.75">
      <c r="A163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93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113</v>
      </c>
    </row>
    <row r="166" spans="1:5" ht="12.75">
      <c r="A166" t="s">
        <v>58</v>
      </c>
      <c r="E166" s="39" t="s">
        <v>89</v>
      </c>
    </row>
    <row r="167" spans="1:16" ht="12.75">
      <c r="A167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100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63</v>
      </c>
    </row>
    <row r="170" spans="1:5" ht="12.75">
      <c r="A170" t="s">
        <v>58</v>
      </c>
      <c r="E170" s="39" t="s">
        <v>89</v>
      </c>
    </row>
    <row r="171" spans="1:16" ht="12.75">
      <c r="A171" t="s">
        <v>49</v>
      </c>
      <c s="34" t="s">
        <v>213</v>
      </c>
      <c s="34" t="s">
        <v>214</v>
      </c>
      <c s="35" t="s">
        <v>47</v>
      </c>
      <c s="6" t="s">
        <v>215</v>
      </c>
      <c s="36" t="s">
        <v>62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93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89</v>
      </c>
    </row>
    <row r="175" spans="1:16" ht="12.75">
      <c r="A175" t="s">
        <v>49</v>
      </c>
      <c s="34" t="s">
        <v>216</v>
      </c>
      <c s="34" t="s">
        <v>217</v>
      </c>
      <c s="35" t="s">
        <v>47</v>
      </c>
      <c s="6" t="s">
        <v>218</v>
      </c>
      <c s="36" t="s">
        <v>87</v>
      </c>
      <c s="37">
        <v>3794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113</v>
      </c>
    </row>
    <row r="178" spans="1:5" ht="76.5">
      <c r="A178" t="s">
        <v>58</v>
      </c>
      <c r="E178" s="39" t="s">
        <v>219</v>
      </c>
    </row>
    <row r="179" spans="1:16" ht="12.75">
      <c r="A179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87</v>
      </c>
      <c s="37">
        <v>3794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93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113</v>
      </c>
    </row>
    <row r="182" spans="1:5" ht="12.75">
      <c r="A182" t="s">
        <v>58</v>
      </c>
      <c r="E182" s="39" t="s">
        <v>89</v>
      </c>
    </row>
    <row r="183" spans="1:16" ht="12.75">
      <c r="A183" t="s">
        <v>49</v>
      </c>
      <c s="34" t="s">
        <v>223</v>
      </c>
      <c s="34" t="s">
        <v>224</v>
      </c>
      <c s="35" t="s">
        <v>47</v>
      </c>
      <c s="6" t="s">
        <v>225</v>
      </c>
      <c s="36" t="s">
        <v>62</v>
      </c>
      <c s="37">
        <v>11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63</v>
      </c>
    </row>
    <row r="186" spans="1:5" ht="102">
      <c r="A186" t="s">
        <v>58</v>
      </c>
      <c r="E186" s="39" t="s">
        <v>122</v>
      </c>
    </row>
    <row r="187" spans="1:16" ht="12.75">
      <c r="A187" t="s">
        <v>49</v>
      </c>
      <c s="34" t="s">
        <v>226</v>
      </c>
      <c s="34" t="s">
        <v>227</v>
      </c>
      <c s="35" t="s">
        <v>47</v>
      </c>
      <c s="6" t="s">
        <v>228</v>
      </c>
      <c s="36" t="s">
        <v>62</v>
      </c>
      <c s="37">
        <v>11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93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2.75">
      <c r="A190" t="s">
        <v>58</v>
      </c>
      <c r="E190" s="39" t="s">
        <v>89</v>
      </c>
    </row>
    <row r="191" spans="1:16" ht="12.75">
      <c r="A191" t="s">
        <v>49</v>
      </c>
      <c s="34" t="s">
        <v>229</v>
      </c>
      <c s="34" t="s">
        <v>230</v>
      </c>
      <c s="35" t="s">
        <v>47</v>
      </c>
      <c s="6" t="s">
        <v>231</v>
      </c>
      <c s="36" t="s">
        <v>62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02">
      <c r="A194" t="s">
        <v>58</v>
      </c>
      <c r="E194" s="39" t="s">
        <v>122</v>
      </c>
    </row>
    <row r="195" spans="1:16" ht="12.75">
      <c r="A195" t="s">
        <v>49</v>
      </c>
      <c s="34" t="s">
        <v>232</v>
      </c>
      <c s="34" t="s">
        <v>233</v>
      </c>
      <c s="35" t="s">
        <v>47</v>
      </c>
      <c s="6" t="s">
        <v>234</v>
      </c>
      <c s="36" t="s">
        <v>62</v>
      </c>
      <c s="37">
        <v>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93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63</v>
      </c>
    </row>
    <row r="198" spans="1:5" ht="12.75">
      <c r="A198" t="s">
        <v>58</v>
      </c>
      <c r="E198" s="39" t="s">
        <v>89</v>
      </c>
    </row>
    <row r="199" spans="1:16" ht="12.75">
      <c r="A199" t="s">
        <v>49</v>
      </c>
      <c s="34" t="s">
        <v>235</v>
      </c>
      <c s="34" t="s">
        <v>236</v>
      </c>
      <c s="35" t="s">
        <v>47</v>
      </c>
      <c s="6" t="s">
        <v>237</v>
      </c>
      <c s="36" t="s">
        <v>238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63</v>
      </c>
    </row>
    <row r="202" spans="1:5" ht="76.5">
      <c r="A202" t="s">
        <v>58</v>
      </c>
      <c r="E202" s="39" t="s">
        <v>239</v>
      </c>
    </row>
    <row r="203" spans="1:16" ht="12.75">
      <c r="A203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87</v>
      </c>
      <c s="37">
        <v>3794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76.5">
      <c r="A206" t="s">
        <v>58</v>
      </c>
      <c r="E206" s="39" t="s">
        <v>243</v>
      </c>
    </row>
    <row r="207" spans="1:16" ht="12.75">
      <c r="A207" t="s">
        <v>49</v>
      </c>
      <c s="34" t="s">
        <v>244</v>
      </c>
      <c s="34" t="s">
        <v>245</v>
      </c>
      <c s="35" t="s">
        <v>47</v>
      </c>
      <c s="6" t="s">
        <v>246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93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113</v>
      </c>
    </row>
    <row r="210" spans="1:5" ht="12.75">
      <c r="A210" t="s">
        <v>58</v>
      </c>
      <c r="E210" s="39" t="s">
        <v>89</v>
      </c>
    </row>
    <row r="211" spans="1:16" ht="12.75">
      <c r="A211" t="s">
        <v>49</v>
      </c>
      <c s="34" t="s">
        <v>247</v>
      </c>
      <c s="34" t="s">
        <v>248</v>
      </c>
      <c s="35" t="s">
        <v>47</v>
      </c>
      <c s="6" t="s">
        <v>249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93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113</v>
      </c>
    </row>
    <row r="214" spans="1:5" ht="12.75">
      <c r="A214" t="s">
        <v>58</v>
      </c>
      <c r="E214" s="39" t="s">
        <v>89</v>
      </c>
    </row>
    <row r="215" spans="1:16" ht="12.75">
      <c r="A215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93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12.75">
      <c r="A218" t="s">
        <v>58</v>
      </c>
      <c r="E218" s="39" t="s">
        <v>89</v>
      </c>
    </row>
    <row r="219" spans="1:16" ht="12.75">
      <c r="A219" t="s">
        <v>49</v>
      </c>
      <c s="34" t="s">
        <v>253</v>
      </c>
      <c s="34" t="s">
        <v>254</v>
      </c>
      <c s="35" t="s">
        <v>47</v>
      </c>
      <c s="6" t="s">
        <v>255</v>
      </c>
      <c s="36" t="s">
        <v>62</v>
      </c>
      <c s="37">
        <v>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93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63</v>
      </c>
    </row>
    <row r="222" spans="1:5" ht="12.75">
      <c r="A222" t="s">
        <v>58</v>
      </c>
      <c r="E222" s="39" t="s">
        <v>89</v>
      </c>
    </row>
    <row r="223" spans="1:16" ht="12.75">
      <c r="A223" t="s">
        <v>49</v>
      </c>
      <c s="34" t="s">
        <v>256</v>
      </c>
      <c s="34" t="s">
        <v>257</v>
      </c>
      <c s="35" t="s">
        <v>47</v>
      </c>
      <c s="6" t="s">
        <v>258</v>
      </c>
      <c s="36" t="s">
        <v>87</v>
      </c>
      <c s="37">
        <v>67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259</v>
      </c>
    </row>
    <row r="226" spans="1:5" ht="51">
      <c r="A226" t="s">
        <v>58</v>
      </c>
      <c r="E226" s="39" t="s">
        <v>260</v>
      </c>
    </row>
    <row r="227" spans="1:16" ht="12.75">
      <c r="A227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25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93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259</v>
      </c>
    </row>
    <row r="230" spans="1:5" ht="12.75">
      <c r="A230" t="s">
        <v>58</v>
      </c>
      <c r="E230" s="39" t="s">
        <v>89</v>
      </c>
    </row>
    <row r="231" spans="1:16" ht="25.5">
      <c r="A231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87</v>
      </c>
      <c s="37">
        <v>7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63</v>
      </c>
    </row>
    <row r="234" spans="1:5" ht="51">
      <c r="A234" t="s">
        <v>58</v>
      </c>
      <c r="E234" s="39" t="s">
        <v>267</v>
      </c>
    </row>
    <row r="235" spans="1:16" ht="25.5">
      <c r="A235" t="s">
        <v>49</v>
      </c>
      <c s="34" t="s">
        <v>268</v>
      </c>
      <c s="34" t="s">
        <v>269</v>
      </c>
      <c s="35" t="s">
        <v>47</v>
      </c>
      <c s="6" t="s">
        <v>270</v>
      </c>
      <c s="36" t="s">
        <v>87</v>
      </c>
      <c s="37">
        <v>7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38.25">
      <c r="A238" t="s">
        <v>58</v>
      </c>
      <c r="E238" s="39" t="s">
        <v>118</v>
      </c>
    </row>
    <row r="239" spans="1:16" ht="25.5">
      <c r="A239" t="s">
        <v>49</v>
      </c>
      <c s="34" t="s">
        <v>271</v>
      </c>
      <c s="34" t="s">
        <v>272</v>
      </c>
      <c s="35" t="s">
        <v>47</v>
      </c>
      <c s="6" t="s">
        <v>273</v>
      </c>
      <c s="36" t="s">
        <v>62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63</v>
      </c>
    </row>
    <row r="242" spans="1:5" ht="12.75">
      <c r="A242" t="s">
        <v>58</v>
      </c>
      <c r="E242" s="39" t="s">
        <v>274</v>
      </c>
    </row>
    <row r="243" spans="1:13" ht="12.75">
      <c r="A243" t="s">
        <v>46</v>
      </c>
      <c r="C243" s="31" t="s">
        <v>26</v>
      </c>
      <c r="E243" s="33" t="s">
        <v>275</v>
      </c>
      <c r="J243" s="32">
        <f>0</f>
      </c>
      <c s="32">
        <f>0</f>
      </c>
      <c s="32">
        <f>0+L244+L248+L252+L256+L260+L264+L268+L272+L276+L280+L284+L288+L292+L296+L300+L304+L308+L312+L316+L320+L324+L328+L332</f>
      </c>
      <c s="32">
        <f>0+M244+M248+M252+M256+M260+M264+M268+M272+M276+M280+M284+M288+M292+M296+M300+M304+M308+M312+M316+M320+M324+M328+M332</f>
      </c>
    </row>
    <row r="244" spans="1:16" ht="12.75">
      <c r="A244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1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93</v>
      </c>
      <c>
        <f>(M244*21)/100</f>
      </c>
      <c t="s">
        <v>27</v>
      </c>
    </row>
    <row r="245" spans="1:5" ht="12.75">
      <c r="A245" s="35" t="s">
        <v>54</v>
      </c>
      <c r="E245" s="39" t="s">
        <v>55</v>
      </c>
    </row>
    <row r="246" spans="1:5" ht="12.75">
      <c r="A246" s="35" t="s">
        <v>56</v>
      </c>
      <c r="E246" s="40" t="s">
        <v>279</v>
      </c>
    </row>
    <row r="247" spans="1:5" ht="12.75">
      <c r="A247" t="s">
        <v>58</v>
      </c>
      <c r="E247" s="39" t="s">
        <v>89</v>
      </c>
    </row>
    <row r="248" spans="1:16" ht="12.75">
      <c r="A248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93</v>
      </c>
      <c>
        <f>(M248*21)/100</f>
      </c>
      <c t="s">
        <v>27</v>
      </c>
    </row>
    <row r="249" spans="1:5" ht="12.75">
      <c r="A249" s="35" t="s">
        <v>54</v>
      </c>
      <c r="E249" s="39" t="s">
        <v>55</v>
      </c>
    </row>
    <row r="250" spans="1:5" ht="12.75">
      <c r="A250" s="35" t="s">
        <v>56</v>
      </c>
      <c r="E250" s="40" t="s">
        <v>279</v>
      </c>
    </row>
    <row r="251" spans="1:5" ht="12.75">
      <c r="A251" t="s">
        <v>58</v>
      </c>
      <c r="E251" s="39" t="s">
        <v>89</v>
      </c>
    </row>
    <row r="252" spans="1:16" ht="12.75">
      <c r="A252" t="s">
        <v>49</v>
      </c>
      <c s="34" t="s">
        <v>283</v>
      </c>
      <c s="34" t="s">
        <v>284</v>
      </c>
      <c s="35" t="s">
        <v>47</v>
      </c>
      <c s="6" t="s">
        <v>285</v>
      </c>
      <c s="36" t="s">
        <v>62</v>
      </c>
      <c s="37">
        <v>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93</v>
      </c>
      <c>
        <f>(M252*21)/100</f>
      </c>
      <c t="s">
        <v>27</v>
      </c>
    </row>
    <row r="253" spans="1:5" ht="12.75">
      <c r="A253" s="35" t="s">
        <v>54</v>
      </c>
      <c r="E253" s="39" t="s">
        <v>55</v>
      </c>
    </row>
    <row r="254" spans="1:5" ht="12.75">
      <c r="A254" s="35" t="s">
        <v>56</v>
      </c>
      <c r="E254" s="40" t="s">
        <v>279</v>
      </c>
    </row>
    <row r="255" spans="1:5" ht="12.75">
      <c r="A255" t="s">
        <v>58</v>
      </c>
      <c r="E255" s="39" t="s">
        <v>89</v>
      </c>
    </row>
    <row r="256" spans="1:16" ht="12.75">
      <c r="A256" t="s">
        <v>49</v>
      </c>
      <c s="34" t="s">
        <v>286</v>
      </c>
      <c s="34" t="s">
        <v>287</v>
      </c>
      <c s="35" t="s">
        <v>47</v>
      </c>
      <c s="6" t="s">
        <v>288</v>
      </c>
      <c s="36" t="s">
        <v>62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93</v>
      </c>
      <c>
        <f>(M256*21)/100</f>
      </c>
      <c t="s">
        <v>27</v>
      </c>
    </row>
    <row r="257" spans="1:5" ht="12.75">
      <c r="A257" s="35" t="s">
        <v>54</v>
      </c>
      <c r="E257" s="39" t="s">
        <v>55</v>
      </c>
    </row>
    <row r="258" spans="1:5" ht="12.75">
      <c r="A258" s="35" t="s">
        <v>56</v>
      </c>
      <c r="E258" s="40" t="s">
        <v>279</v>
      </c>
    </row>
    <row r="259" spans="1:5" ht="12.75">
      <c r="A259" t="s">
        <v>58</v>
      </c>
      <c r="E259" s="39" t="s">
        <v>89</v>
      </c>
    </row>
    <row r="260" spans="1:16" ht="12.75">
      <c r="A260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53</v>
      </c>
      <c>
        <f>(M260*21)/100</f>
      </c>
      <c t="s">
        <v>27</v>
      </c>
    </row>
    <row r="261" spans="1:5" ht="12.75">
      <c r="A261" s="35" t="s">
        <v>54</v>
      </c>
      <c r="E261" s="39" t="s">
        <v>55</v>
      </c>
    </row>
    <row r="262" spans="1:5" ht="12.75">
      <c r="A262" s="35" t="s">
        <v>56</v>
      </c>
      <c r="E262" s="40" t="s">
        <v>279</v>
      </c>
    </row>
    <row r="263" spans="1:5" ht="51">
      <c r="A263" t="s">
        <v>58</v>
      </c>
      <c r="E263" s="39" t="s">
        <v>292</v>
      </c>
    </row>
    <row r="264" spans="1:16" ht="12.75">
      <c r="A264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93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279</v>
      </c>
    </row>
    <row r="267" spans="1:5" ht="12.75">
      <c r="A267" t="s">
        <v>58</v>
      </c>
      <c r="E267" s="39" t="s">
        <v>89</v>
      </c>
    </row>
    <row r="268" spans="1:16" ht="12.75">
      <c r="A268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279</v>
      </c>
    </row>
    <row r="271" spans="1:5" ht="12.75">
      <c r="A271" t="s">
        <v>58</v>
      </c>
      <c r="E271" s="39" t="s">
        <v>299</v>
      </c>
    </row>
    <row r="272" spans="1:16" ht="12.75">
      <c r="A272" t="s">
        <v>49</v>
      </c>
      <c s="34" t="s">
        <v>300</v>
      </c>
      <c s="34" t="s">
        <v>301</v>
      </c>
      <c s="35" t="s">
        <v>47</v>
      </c>
      <c s="6" t="s">
        <v>302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279</v>
      </c>
    </row>
    <row r="275" spans="1:5" ht="63.75">
      <c r="A275" t="s">
        <v>58</v>
      </c>
      <c r="E275" s="39" t="s">
        <v>303</v>
      </c>
    </row>
    <row r="276" spans="1:16" ht="12.75">
      <c r="A276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279</v>
      </c>
    </row>
    <row r="279" spans="1:5" ht="51">
      <c r="A279" t="s">
        <v>58</v>
      </c>
      <c r="E279" s="39" t="s">
        <v>307</v>
      </c>
    </row>
    <row r="280" spans="1:16" ht="12.75">
      <c r="A280" t="s">
        <v>49</v>
      </c>
      <c s="34" t="s">
        <v>308</v>
      </c>
      <c s="34" t="s">
        <v>309</v>
      </c>
      <c s="35" t="s">
        <v>47</v>
      </c>
      <c s="6" t="s">
        <v>310</v>
      </c>
      <c s="36" t="s">
        <v>62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93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279</v>
      </c>
    </row>
    <row r="283" spans="1:5" ht="12.75">
      <c r="A283" t="s">
        <v>58</v>
      </c>
      <c r="E283" s="39" t="s">
        <v>89</v>
      </c>
    </row>
    <row r="284" spans="1:16" ht="12.75">
      <c r="A284" t="s">
        <v>49</v>
      </c>
      <c s="34" t="s">
        <v>311</v>
      </c>
      <c s="34" t="s">
        <v>312</v>
      </c>
      <c s="35" t="s">
        <v>47</v>
      </c>
      <c s="6" t="s">
        <v>313</v>
      </c>
      <c s="36" t="s">
        <v>62</v>
      </c>
      <c s="37">
        <v>3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279</v>
      </c>
    </row>
    <row r="287" spans="1:5" ht="63.75">
      <c r="A287" t="s">
        <v>58</v>
      </c>
      <c r="E287" s="39" t="s">
        <v>314</v>
      </c>
    </row>
    <row r="288" spans="1:16" ht="12.75">
      <c r="A288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279</v>
      </c>
    </row>
    <row r="291" spans="1:5" ht="63.75">
      <c r="A291" t="s">
        <v>58</v>
      </c>
      <c r="E291" s="39" t="s">
        <v>318</v>
      </c>
    </row>
    <row r="292" spans="1:16" ht="12.75">
      <c r="A292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93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63</v>
      </c>
    </row>
    <row r="295" spans="1:5" ht="12.75">
      <c r="A295" t="s">
        <v>58</v>
      </c>
      <c r="E295" s="39" t="s">
        <v>89</v>
      </c>
    </row>
    <row r="296" spans="1:16" ht="12.75">
      <c r="A296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93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63</v>
      </c>
    </row>
    <row r="299" spans="1:5" ht="12.75">
      <c r="A299" t="s">
        <v>58</v>
      </c>
      <c r="E299" s="39" t="s">
        <v>89</v>
      </c>
    </row>
    <row r="300" spans="1:16" ht="12.75">
      <c r="A300" t="s">
        <v>49</v>
      </c>
      <c s="34" t="s">
        <v>325</v>
      </c>
      <c s="34" t="s">
        <v>326</v>
      </c>
      <c s="35" t="s">
        <v>47</v>
      </c>
      <c s="6" t="s">
        <v>327</v>
      </c>
      <c s="36" t="s">
        <v>62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93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279</v>
      </c>
    </row>
    <row r="303" spans="1:5" ht="12.75">
      <c r="A303" t="s">
        <v>58</v>
      </c>
      <c r="E303" s="39" t="s">
        <v>89</v>
      </c>
    </row>
    <row r="304" spans="1:16" ht="12.75">
      <c r="A304" t="s">
        <v>49</v>
      </c>
      <c s="34" t="s">
        <v>328</v>
      </c>
      <c s="34" t="s">
        <v>329</v>
      </c>
      <c s="35" t="s">
        <v>47</v>
      </c>
      <c s="6" t="s">
        <v>330</v>
      </c>
      <c s="36" t="s">
        <v>67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53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330</v>
      </c>
    </row>
    <row r="308" spans="1:16" ht="12.75">
      <c r="A308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53</v>
      </c>
      <c>
        <f>(M308*21)/100</f>
      </c>
      <c t="s">
        <v>27</v>
      </c>
    </row>
    <row r="309" spans="1:5" ht="12.75">
      <c r="A309" s="35" t="s">
        <v>54</v>
      </c>
      <c r="E309" s="39" t="s">
        <v>55</v>
      </c>
    </row>
    <row r="310" spans="1:5" ht="12.75">
      <c r="A310" s="35" t="s">
        <v>56</v>
      </c>
      <c r="E310" s="40" t="s">
        <v>63</v>
      </c>
    </row>
    <row r="311" spans="1:5" ht="12.75">
      <c r="A311" t="s">
        <v>58</v>
      </c>
      <c r="E311" s="39" t="s">
        <v>333</v>
      </c>
    </row>
    <row r="312" spans="1:16" ht="12.75">
      <c r="A312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53</v>
      </c>
      <c>
        <f>(M312*21)/100</f>
      </c>
      <c t="s">
        <v>27</v>
      </c>
    </row>
    <row r="313" spans="1:5" ht="12.75">
      <c r="A313" s="35" t="s">
        <v>54</v>
      </c>
      <c r="E313" s="39" t="s">
        <v>55</v>
      </c>
    </row>
    <row r="314" spans="1:5" ht="12.75">
      <c r="A314" s="35" t="s">
        <v>56</v>
      </c>
      <c r="E314" s="40" t="s">
        <v>63</v>
      </c>
    </row>
    <row r="315" spans="1:5" ht="89.25">
      <c r="A315" t="s">
        <v>58</v>
      </c>
      <c r="E315" s="39" t="s">
        <v>337</v>
      </c>
    </row>
    <row r="316" spans="1:16" ht="25.5">
      <c r="A316" t="s">
        <v>49</v>
      </c>
      <c s="34" t="s">
        <v>338</v>
      </c>
      <c s="34" t="s">
        <v>339</v>
      </c>
      <c s="35" t="s">
        <v>47</v>
      </c>
      <c s="6" t="s">
        <v>340</v>
      </c>
      <c s="36" t="s">
        <v>62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55</v>
      </c>
    </row>
    <row r="318" spans="1:5" ht="12.75">
      <c r="A318" s="35" t="s">
        <v>56</v>
      </c>
      <c r="E318" s="40" t="s">
        <v>63</v>
      </c>
    </row>
    <row r="319" spans="1:5" ht="25.5">
      <c r="A319" t="s">
        <v>58</v>
      </c>
      <c r="E319" s="39" t="s">
        <v>341</v>
      </c>
    </row>
    <row r="320" spans="1:16" ht="12.75">
      <c r="A320" t="s">
        <v>49</v>
      </c>
      <c s="34" t="s">
        <v>342</v>
      </c>
      <c s="34" t="s">
        <v>343</v>
      </c>
      <c s="35" t="s">
        <v>47</v>
      </c>
      <c s="6" t="s">
        <v>344</v>
      </c>
      <c s="36" t="s">
        <v>62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55</v>
      </c>
    </row>
    <row r="322" spans="1:5" ht="12.75">
      <c r="A322" s="35" t="s">
        <v>56</v>
      </c>
      <c r="E322" s="40" t="s">
        <v>63</v>
      </c>
    </row>
    <row r="323" spans="1:5" ht="12.75">
      <c r="A323" t="s">
        <v>58</v>
      </c>
      <c r="E323" s="39" t="s">
        <v>344</v>
      </c>
    </row>
    <row r="324" spans="1:16" ht="12.75">
      <c r="A324" t="s">
        <v>49</v>
      </c>
      <c s="34" t="s">
        <v>345</v>
      </c>
      <c s="34" t="s">
        <v>346</v>
      </c>
      <c s="35" t="s">
        <v>47</v>
      </c>
      <c s="6" t="s">
        <v>347</v>
      </c>
      <c s="36" t="s">
        <v>67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55</v>
      </c>
    </row>
    <row r="326" spans="1:5" ht="12.75">
      <c r="A326" s="35" t="s">
        <v>56</v>
      </c>
      <c r="E326" s="40" t="s">
        <v>63</v>
      </c>
    </row>
    <row r="327" spans="1:5" ht="25.5">
      <c r="A327" t="s">
        <v>58</v>
      </c>
      <c r="E327" s="39" t="s">
        <v>348</v>
      </c>
    </row>
    <row r="328" spans="1:16" ht="12.75">
      <c r="A328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62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55</v>
      </c>
    </row>
    <row r="330" spans="1:5" ht="12.75">
      <c r="A330" s="35" t="s">
        <v>56</v>
      </c>
      <c r="E330" s="40" t="s">
        <v>63</v>
      </c>
    </row>
    <row r="331" spans="1:5" ht="12.75">
      <c r="A331" t="s">
        <v>58</v>
      </c>
      <c r="E331" s="39" t="s">
        <v>352</v>
      </c>
    </row>
    <row r="332" spans="1:16" ht="12.75">
      <c r="A332" t="s">
        <v>49</v>
      </c>
      <c s="34" t="s">
        <v>353</v>
      </c>
      <c s="34" t="s">
        <v>354</v>
      </c>
      <c s="35" t="s">
        <v>47</v>
      </c>
      <c s="6" t="s">
        <v>355</v>
      </c>
      <c s="36" t="s">
        <v>67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55</v>
      </c>
    </row>
    <row r="334" spans="1:5" ht="12.75">
      <c r="A334" s="35" t="s">
        <v>56</v>
      </c>
      <c r="E334" s="40" t="s">
        <v>63</v>
      </c>
    </row>
    <row r="335" spans="1:5" ht="12.75">
      <c r="A335" t="s">
        <v>58</v>
      </c>
      <c r="E335" s="39" t="s">
        <v>355</v>
      </c>
    </row>
    <row r="336" spans="1:13" ht="12.75">
      <c r="A336" t="s">
        <v>46</v>
      </c>
      <c r="C336" s="31" t="s">
        <v>69</v>
      </c>
      <c r="E336" s="33" t="s">
        <v>356</v>
      </c>
      <c r="J336" s="32">
        <f>0</f>
      </c>
      <c s="32">
        <f>0</f>
      </c>
      <c s="32">
        <f>0+L337+L341+L345+L349+L353+L357+L361+L365+L369+L373+L377+L381+L385+L389+L393+L397</f>
      </c>
      <c s="32">
        <f>0+M337+M341+M345+M349+M353+M357+M361+M365+M369+M373+M377+M381+M385+M389+M393+M397</f>
      </c>
    </row>
    <row r="337" spans="1:16" ht="25.5">
      <c r="A337" t="s">
        <v>49</v>
      </c>
      <c s="34" t="s">
        <v>357</v>
      </c>
      <c s="34" t="s">
        <v>358</v>
      </c>
      <c s="35" t="s">
        <v>47</v>
      </c>
      <c s="6" t="s">
        <v>359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93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360</v>
      </c>
    </row>
    <row r="340" spans="1:5" ht="12.75">
      <c r="A340" t="s">
        <v>58</v>
      </c>
      <c r="E340" s="39" t="s">
        <v>89</v>
      </c>
    </row>
    <row r="341" spans="1:16" ht="12.75">
      <c r="A341" t="s">
        <v>49</v>
      </c>
      <c s="34" t="s">
        <v>361</v>
      </c>
      <c s="34" t="s">
        <v>362</v>
      </c>
      <c s="35" t="s">
        <v>47</v>
      </c>
      <c s="6" t="s">
        <v>363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93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360</v>
      </c>
    </row>
    <row r="344" spans="1:5" ht="12.75">
      <c r="A344" t="s">
        <v>58</v>
      </c>
      <c r="E344" s="39" t="s">
        <v>89</v>
      </c>
    </row>
    <row r="345" spans="1:16" ht="12.75">
      <c r="A345" t="s">
        <v>49</v>
      </c>
      <c s="34" t="s">
        <v>364</v>
      </c>
      <c s="34" t="s">
        <v>365</v>
      </c>
      <c s="35" t="s">
        <v>47</v>
      </c>
      <c s="6" t="s">
        <v>366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113</v>
      </c>
    </row>
    <row r="348" spans="1:5" ht="76.5">
      <c r="A348" t="s">
        <v>58</v>
      </c>
      <c r="E348" s="39" t="s">
        <v>367</v>
      </c>
    </row>
    <row r="349" spans="1:16" ht="12.75">
      <c r="A349" t="s">
        <v>49</v>
      </c>
      <c s="34" t="s">
        <v>368</v>
      </c>
      <c s="34" t="s">
        <v>369</v>
      </c>
      <c s="35" t="s">
        <v>47</v>
      </c>
      <c s="6" t="s">
        <v>370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113</v>
      </c>
    </row>
    <row r="352" spans="1:5" ht="12.75">
      <c r="A352" t="s">
        <v>58</v>
      </c>
      <c r="E352" s="39" t="s">
        <v>371</v>
      </c>
    </row>
    <row r="353" spans="1:16" ht="12.75">
      <c r="A353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93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113</v>
      </c>
    </row>
    <row r="356" spans="1:5" ht="12.75">
      <c r="A356" t="s">
        <v>58</v>
      </c>
      <c r="E356" s="39" t="s">
        <v>89</v>
      </c>
    </row>
    <row r="357" spans="1:16" ht="12.75">
      <c r="A357" t="s">
        <v>49</v>
      </c>
      <c s="34" t="s">
        <v>375</v>
      </c>
      <c s="34" t="s">
        <v>376</v>
      </c>
      <c s="35" t="s">
        <v>47</v>
      </c>
      <c s="6" t="s">
        <v>377</v>
      </c>
      <c s="36" t="s">
        <v>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93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113</v>
      </c>
    </row>
    <row r="360" spans="1:5" ht="12.75">
      <c r="A360" t="s">
        <v>58</v>
      </c>
      <c r="E360" s="39" t="s">
        <v>89</v>
      </c>
    </row>
    <row r="361" spans="1:16" ht="12.75">
      <c r="A361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3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360</v>
      </c>
    </row>
    <row r="364" spans="1:5" ht="51">
      <c r="A364" t="s">
        <v>58</v>
      </c>
      <c r="E364" s="39" t="s">
        <v>381</v>
      </c>
    </row>
    <row r="365" spans="1:16" ht="12.75">
      <c r="A365" t="s">
        <v>49</v>
      </c>
      <c s="34" t="s">
        <v>382</v>
      </c>
      <c s="34" t="s">
        <v>383</v>
      </c>
      <c s="35" t="s">
        <v>47</v>
      </c>
      <c s="6" t="s">
        <v>384</v>
      </c>
      <c s="36" t="s">
        <v>62</v>
      </c>
      <c s="37">
        <v>3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93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360</v>
      </c>
    </row>
    <row r="368" spans="1:5" ht="12.75">
      <c r="A368" t="s">
        <v>58</v>
      </c>
      <c r="E368" s="39" t="s">
        <v>89</v>
      </c>
    </row>
    <row r="369" spans="1:16" ht="12.75">
      <c r="A369" t="s">
        <v>49</v>
      </c>
      <c s="34" t="s">
        <v>385</v>
      </c>
      <c s="34" t="s">
        <v>386</v>
      </c>
      <c s="35" t="s">
        <v>47</v>
      </c>
      <c s="6" t="s">
        <v>387</v>
      </c>
      <c s="36" t="s">
        <v>62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360</v>
      </c>
    </row>
    <row r="372" spans="1:5" ht="51">
      <c r="A372" t="s">
        <v>58</v>
      </c>
      <c r="E372" s="39" t="s">
        <v>388</v>
      </c>
    </row>
    <row r="373" spans="1:16" ht="12.75">
      <c r="A373" t="s">
        <v>49</v>
      </c>
      <c s="34" t="s">
        <v>389</v>
      </c>
      <c s="34" t="s">
        <v>390</v>
      </c>
      <c s="35" t="s">
        <v>47</v>
      </c>
      <c s="6" t="s">
        <v>391</v>
      </c>
      <c s="36" t="s">
        <v>62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93</v>
      </c>
      <c>
        <f>(M373*21)/100</f>
      </c>
      <c t="s">
        <v>27</v>
      </c>
    </row>
    <row r="374" spans="1:5" ht="12.75">
      <c r="A374" s="35" t="s">
        <v>54</v>
      </c>
      <c r="E374" s="39" t="s">
        <v>55</v>
      </c>
    </row>
    <row r="375" spans="1:5" ht="12.75">
      <c r="A375" s="35" t="s">
        <v>56</v>
      </c>
      <c r="E375" s="40" t="s">
        <v>360</v>
      </c>
    </row>
    <row r="376" spans="1:5" ht="12.75">
      <c r="A376" t="s">
        <v>58</v>
      </c>
      <c r="E376" s="39" t="s">
        <v>89</v>
      </c>
    </row>
    <row r="377" spans="1:16" ht="12.75">
      <c r="A377" t="s">
        <v>49</v>
      </c>
      <c s="34" t="s">
        <v>392</v>
      </c>
      <c s="34" t="s">
        <v>393</v>
      </c>
      <c s="35" t="s">
        <v>47</v>
      </c>
      <c s="6" t="s">
        <v>394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53</v>
      </c>
      <c>
        <f>(M377*21)/100</f>
      </c>
      <c t="s">
        <v>27</v>
      </c>
    </row>
    <row r="378" spans="1:5" ht="12.75">
      <c r="A378" s="35" t="s">
        <v>54</v>
      </c>
      <c r="E378" s="39" t="s">
        <v>55</v>
      </c>
    </row>
    <row r="379" spans="1:5" ht="12.75">
      <c r="A379" s="35" t="s">
        <v>56</v>
      </c>
      <c r="E379" s="40" t="s">
        <v>63</v>
      </c>
    </row>
    <row r="380" spans="1:5" ht="51">
      <c r="A380" t="s">
        <v>58</v>
      </c>
      <c r="E380" s="39" t="s">
        <v>395</v>
      </c>
    </row>
    <row r="381" spans="1:16" ht="12.75">
      <c r="A381" t="s">
        <v>49</v>
      </c>
      <c s="34" t="s">
        <v>396</v>
      </c>
      <c s="34" t="s">
        <v>397</v>
      </c>
      <c s="35" t="s">
        <v>47</v>
      </c>
      <c s="6" t="s">
        <v>398</v>
      </c>
      <c s="36" t="s">
        <v>62</v>
      </c>
      <c s="37">
        <v>24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53</v>
      </c>
      <c>
        <f>(M381*21)/100</f>
      </c>
      <c t="s">
        <v>27</v>
      </c>
    </row>
    <row r="382" spans="1:5" ht="12.75">
      <c r="A382" s="35" t="s">
        <v>54</v>
      </c>
      <c r="E382" s="39" t="s">
        <v>55</v>
      </c>
    </row>
    <row r="383" spans="1:5" ht="12.75">
      <c r="A383" s="35" t="s">
        <v>56</v>
      </c>
      <c r="E383" s="40" t="s">
        <v>259</v>
      </c>
    </row>
    <row r="384" spans="1:5" ht="63.75">
      <c r="A384" t="s">
        <v>58</v>
      </c>
      <c r="E384" s="39" t="s">
        <v>399</v>
      </c>
    </row>
    <row r="385" spans="1:16" ht="12.75">
      <c r="A385" t="s">
        <v>49</v>
      </c>
      <c s="34" t="s">
        <v>400</v>
      </c>
      <c s="34" t="s">
        <v>401</v>
      </c>
      <c s="35" t="s">
        <v>47</v>
      </c>
      <c s="6" t="s">
        <v>402</v>
      </c>
      <c s="36" t="s">
        <v>62</v>
      </c>
      <c s="37">
        <v>24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53</v>
      </c>
      <c>
        <f>(M385*21)/100</f>
      </c>
      <c t="s">
        <v>27</v>
      </c>
    </row>
    <row r="386" spans="1:5" ht="12.75">
      <c r="A386" s="35" t="s">
        <v>54</v>
      </c>
      <c r="E386" s="39" t="s">
        <v>55</v>
      </c>
    </row>
    <row r="387" spans="1:5" ht="12.75">
      <c r="A387" s="35" t="s">
        <v>56</v>
      </c>
      <c r="E387" s="40" t="s">
        <v>259</v>
      </c>
    </row>
    <row r="388" spans="1:5" ht="63.75">
      <c r="A388" t="s">
        <v>58</v>
      </c>
      <c r="E388" s="39" t="s">
        <v>403</v>
      </c>
    </row>
    <row r="389" spans="1:16" ht="12.75">
      <c r="A389" t="s">
        <v>49</v>
      </c>
      <c s="34" t="s">
        <v>404</v>
      </c>
      <c s="34" t="s">
        <v>405</v>
      </c>
      <c s="35" t="s">
        <v>47</v>
      </c>
      <c s="6" t="s">
        <v>406</v>
      </c>
      <c s="36" t="s">
        <v>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53</v>
      </c>
      <c>
        <f>(M389*21)/100</f>
      </c>
      <c t="s">
        <v>27</v>
      </c>
    </row>
    <row r="390" spans="1:5" ht="12.75">
      <c r="A390" s="35" t="s">
        <v>54</v>
      </c>
      <c r="E390" s="39" t="s">
        <v>55</v>
      </c>
    </row>
    <row r="391" spans="1:5" ht="12.75">
      <c r="A391" s="35" t="s">
        <v>56</v>
      </c>
      <c r="E391" s="40" t="s">
        <v>407</v>
      </c>
    </row>
    <row r="392" spans="1:5" ht="12.75">
      <c r="A392" t="s">
        <v>58</v>
      </c>
      <c r="E392" s="39" t="s">
        <v>408</v>
      </c>
    </row>
    <row r="393" spans="1:16" ht="12.75">
      <c r="A393" t="s">
        <v>49</v>
      </c>
      <c s="34" t="s">
        <v>409</v>
      </c>
      <c s="34" t="s">
        <v>410</v>
      </c>
      <c s="35" t="s">
        <v>47</v>
      </c>
      <c s="6" t="s">
        <v>411</v>
      </c>
      <c s="36" t="s">
        <v>62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53</v>
      </c>
      <c>
        <f>(M393*21)/100</f>
      </c>
      <c t="s">
        <v>27</v>
      </c>
    </row>
    <row r="394" spans="1:5" ht="12.75">
      <c r="A394" s="35" t="s">
        <v>54</v>
      </c>
      <c r="E394" s="39" t="s">
        <v>55</v>
      </c>
    </row>
    <row r="395" spans="1:5" ht="12.75">
      <c r="A395" s="35" t="s">
        <v>56</v>
      </c>
      <c r="E395" s="40" t="s">
        <v>63</v>
      </c>
    </row>
    <row r="396" spans="1:5" ht="38.25">
      <c r="A396" t="s">
        <v>58</v>
      </c>
      <c r="E396" s="39" t="s">
        <v>412</v>
      </c>
    </row>
    <row r="397" spans="1:16" ht="12.75">
      <c r="A397" t="s">
        <v>49</v>
      </c>
      <c s="34" t="s">
        <v>413</v>
      </c>
      <c s="34" t="s">
        <v>414</v>
      </c>
      <c s="35" t="s">
        <v>47</v>
      </c>
      <c s="6" t="s">
        <v>415</v>
      </c>
      <c s="36" t="s">
        <v>67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53</v>
      </c>
      <c>
        <f>(M397*21)/100</f>
      </c>
      <c t="s">
        <v>27</v>
      </c>
    </row>
    <row r="398" spans="1:5" ht="12.75">
      <c r="A398" s="35" t="s">
        <v>54</v>
      </c>
      <c r="E398" s="39" t="s">
        <v>55</v>
      </c>
    </row>
    <row r="399" spans="1:5" ht="12.75">
      <c r="A399" s="35" t="s">
        <v>56</v>
      </c>
      <c r="E399" s="40" t="s">
        <v>63</v>
      </c>
    </row>
    <row r="400" spans="1:5" ht="12.75">
      <c r="A400" t="s">
        <v>58</v>
      </c>
      <c r="E400" s="39" t="s">
        <v>416</v>
      </c>
    </row>
    <row r="401" spans="1:13" ht="12.75">
      <c r="A401" t="s">
        <v>46</v>
      </c>
      <c r="C401" s="31" t="s">
        <v>417</v>
      </c>
      <c r="E401" s="33" t="s">
        <v>418</v>
      </c>
      <c r="J401" s="32">
        <f>0</f>
      </c>
      <c s="32">
        <f>0</f>
      </c>
      <c s="32">
        <f>0+L402+L406+L410+L414+L418</f>
      </c>
      <c s="32">
        <f>0+M402+M406+M410+M414+M418</f>
      </c>
    </row>
    <row r="402" spans="1:16" ht="12.75">
      <c r="A402" t="s">
        <v>49</v>
      </c>
      <c s="34" t="s">
        <v>419</v>
      </c>
      <c s="34" t="s">
        <v>420</v>
      </c>
      <c s="35" t="s">
        <v>47</v>
      </c>
      <c s="6" t="s">
        <v>421</v>
      </c>
      <c s="36" t="s">
        <v>62</v>
      </c>
      <c s="37">
        <v>2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63</v>
      </c>
    </row>
    <row r="405" spans="1:5" ht="12.75">
      <c r="A405" t="s">
        <v>58</v>
      </c>
      <c r="E405" s="39" t="s">
        <v>422</v>
      </c>
    </row>
    <row r="406" spans="1:16" ht="12.75">
      <c r="A406" t="s">
        <v>49</v>
      </c>
      <c s="34" t="s">
        <v>423</v>
      </c>
      <c s="34" t="s">
        <v>424</v>
      </c>
      <c s="35" t="s">
        <v>47</v>
      </c>
      <c s="6" t="s">
        <v>425</v>
      </c>
      <c s="36" t="s">
        <v>62</v>
      </c>
      <c s="37">
        <v>4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93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63</v>
      </c>
    </row>
    <row r="409" spans="1:5" ht="12.75">
      <c r="A409" t="s">
        <v>58</v>
      </c>
      <c r="E409" s="39" t="s">
        <v>89</v>
      </c>
    </row>
    <row r="410" spans="1:16" ht="12.75">
      <c r="A410" t="s">
        <v>49</v>
      </c>
      <c s="34" t="s">
        <v>426</v>
      </c>
      <c s="34" t="s">
        <v>427</v>
      </c>
      <c s="35" t="s">
        <v>47</v>
      </c>
      <c s="6" t="s">
        <v>428</v>
      </c>
      <c s="36" t="s">
        <v>62</v>
      </c>
      <c s="37">
        <v>6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55</v>
      </c>
    </row>
    <row r="412" spans="1:5" ht="12.75">
      <c r="A412" s="35" t="s">
        <v>56</v>
      </c>
      <c r="E412" s="40" t="s">
        <v>63</v>
      </c>
    </row>
    <row r="413" spans="1:5" ht="25.5">
      <c r="A413" t="s">
        <v>58</v>
      </c>
      <c r="E413" s="39" t="s">
        <v>429</v>
      </c>
    </row>
    <row r="414" spans="1:16" ht="25.5">
      <c r="A414" t="s">
        <v>49</v>
      </c>
      <c s="34" t="s">
        <v>430</v>
      </c>
      <c s="34" t="s">
        <v>431</v>
      </c>
      <c s="35" t="s">
        <v>432</v>
      </c>
      <c s="6" t="s">
        <v>433</v>
      </c>
      <c s="36" t="s">
        <v>130</v>
      </c>
      <c s="37">
        <v>0.405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55</v>
      </c>
    </row>
    <row r="416" spans="1:5" ht="12.75">
      <c r="A416" s="35" t="s">
        <v>56</v>
      </c>
      <c r="E416" s="40" t="s">
        <v>63</v>
      </c>
    </row>
    <row r="417" spans="1:5" ht="165.75">
      <c r="A417" t="s">
        <v>58</v>
      </c>
      <c r="E417" s="39" t="s">
        <v>434</v>
      </c>
    </row>
    <row r="418" spans="1:16" ht="25.5">
      <c r="A418" t="s">
        <v>49</v>
      </c>
      <c s="34" t="s">
        <v>435</v>
      </c>
      <c s="34" t="s">
        <v>436</v>
      </c>
      <c s="35" t="s">
        <v>437</v>
      </c>
      <c s="6" t="s">
        <v>438</v>
      </c>
      <c s="36" t="s">
        <v>130</v>
      </c>
      <c s="37">
        <v>0.142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55</v>
      </c>
    </row>
    <row r="420" spans="1:5" ht="12.75">
      <c r="A420" s="35" t="s">
        <v>56</v>
      </c>
      <c r="E420" s="40" t="s">
        <v>63</v>
      </c>
    </row>
    <row r="421" spans="1:5" ht="165.75">
      <c r="A421" t="s">
        <v>58</v>
      </c>
      <c r="E421" s="39" t="s">
        <v>434</v>
      </c>
    </row>
    <row r="422" spans="1:13" ht="12.75">
      <c r="A422" t="s">
        <v>46</v>
      </c>
      <c r="C422" s="31" t="s">
        <v>439</v>
      </c>
      <c r="E422" s="33" t="s">
        <v>439</v>
      </c>
      <c r="J422" s="32">
        <f>0</f>
      </c>
      <c s="32">
        <f>0</f>
      </c>
      <c s="32">
        <f>0+L423+L427+L431+L435+L439+L443+L447+L451+L455+L459+L463+L467+L471+L475+L479+L483+L487+L491+L495+L499+L503+L507+L511+L515+L519+L523+L527+L531</f>
      </c>
      <c s="32">
        <f>0+M423+M427+M431+M435+M439+M443+M447+M451+M455+M459+M463+M467+M471+M475+M479+M483+M487+M491+M495+M499+M503+M507+M511+M515+M519+M523+M527+M531</f>
      </c>
    </row>
    <row r="423" spans="1:16" ht="12.75">
      <c r="A423" t="s">
        <v>49</v>
      </c>
      <c s="34" t="s">
        <v>440</v>
      </c>
      <c s="34" t="s">
        <v>441</v>
      </c>
      <c s="35" t="s">
        <v>47</v>
      </c>
      <c s="6" t="s">
        <v>442</v>
      </c>
      <c s="36" t="s">
        <v>62</v>
      </c>
      <c s="37">
        <v>1</v>
      </c>
      <c s="36">
        <v>0</v>
      </c>
      <c s="36">
        <f>ROUND(G423*H423,6)</f>
      </c>
      <c r="L423" s="38">
        <v>0</v>
      </c>
      <c s="32">
        <f>ROUND(ROUND(L423,2)*ROUND(G423,3),2)</f>
      </c>
      <c s="36" t="s">
        <v>53</v>
      </c>
      <c>
        <f>(M423*21)/100</f>
      </c>
      <c t="s">
        <v>27</v>
      </c>
    </row>
    <row r="424" spans="1:5" ht="12.75">
      <c r="A424" s="35" t="s">
        <v>54</v>
      </c>
      <c r="E424" s="39" t="s">
        <v>55</v>
      </c>
    </row>
    <row r="425" spans="1:5" ht="12.75">
      <c r="A425" s="35" t="s">
        <v>56</v>
      </c>
      <c r="E425" s="40" t="s">
        <v>63</v>
      </c>
    </row>
    <row r="426" spans="1:5" ht="114.75">
      <c r="A426" t="s">
        <v>58</v>
      </c>
      <c r="E426" s="39" t="s">
        <v>443</v>
      </c>
    </row>
    <row r="427" spans="1:16" ht="12.75">
      <c r="A427" t="s">
        <v>49</v>
      </c>
      <c s="34" t="s">
        <v>444</v>
      </c>
      <c s="34" t="s">
        <v>445</v>
      </c>
      <c s="35" t="s">
        <v>47</v>
      </c>
      <c s="6" t="s">
        <v>446</v>
      </c>
      <c s="36" t="s">
        <v>62</v>
      </c>
      <c s="37">
        <v>1</v>
      </c>
      <c s="36">
        <v>0</v>
      </c>
      <c s="36">
        <f>ROUND(G427*H427,6)</f>
      </c>
      <c r="L427" s="38">
        <v>0</v>
      </c>
      <c s="32">
        <f>ROUND(ROUND(L427,2)*ROUND(G427,3),2)</f>
      </c>
      <c s="36" t="s">
        <v>93</v>
      </c>
      <c>
        <f>(M427*21)/100</f>
      </c>
      <c t="s">
        <v>27</v>
      </c>
    </row>
    <row r="428" spans="1:5" ht="12.75">
      <c r="A428" s="35" t="s">
        <v>54</v>
      </c>
      <c r="E428" s="39" t="s">
        <v>55</v>
      </c>
    </row>
    <row r="429" spans="1:5" ht="12.75">
      <c r="A429" s="35" t="s">
        <v>56</v>
      </c>
      <c r="E429" s="40" t="s">
        <v>63</v>
      </c>
    </row>
    <row r="430" spans="1:5" ht="12.75">
      <c r="A430" t="s">
        <v>58</v>
      </c>
      <c r="E430" s="39" t="s">
        <v>89</v>
      </c>
    </row>
    <row r="431" spans="1:16" ht="12.75">
      <c r="A431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1</v>
      </c>
      <c s="36">
        <v>0</v>
      </c>
      <c s="36">
        <f>ROUND(G431*H431,6)</f>
      </c>
      <c r="L431" s="38">
        <v>0</v>
      </c>
      <c s="32">
        <f>ROUND(ROUND(L431,2)*ROUND(G431,3),2)</f>
      </c>
      <c s="36" t="s">
        <v>93</v>
      </c>
      <c>
        <f>(M431*21)/100</f>
      </c>
      <c t="s">
        <v>27</v>
      </c>
    </row>
    <row r="432" spans="1:5" ht="12.75">
      <c r="A432" s="35" t="s">
        <v>54</v>
      </c>
      <c r="E432" s="39" t="s">
        <v>55</v>
      </c>
    </row>
    <row r="433" spans="1:5" ht="12.75">
      <c r="A433" s="35" t="s">
        <v>56</v>
      </c>
      <c r="E433" s="40" t="s">
        <v>63</v>
      </c>
    </row>
    <row r="434" spans="1:5" ht="12.75">
      <c r="A434" t="s">
        <v>58</v>
      </c>
      <c r="E434" s="39" t="s">
        <v>89</v>
      </c>
    </row>
    <row r="435" spans="1:16" ht="12.75">
      <c r="A435" t="s">
        <v>49</v>
      </c>
      <c s="34" t="s">
        <v>450</v>
      </c>
      <c s="34" t="s">
        <v>451</v>
      </c>
      <c s="35" t="s">
        <v>47</v>
      </c>
      <c s="6" t="s">
        <v>452</v>
      </c>
      <c s="36" t="s">
        <v>62</v>
      </c>
      <c s="37">
        <v>1</v>
      </c>
      <c s="36">
        <v>0</v>
      </c>
      <c s="36">
        <f>ROUND(G435*H435,6)</f>
      </c>
      <c r="L435" s="38">
        <v>0</v>
      </c>
      <c s="32">
        <f>ROUND(ROUND(L435,2)*ROUND(G435,3),2)</f>
      </c>
      <c s="36" t="s">
        <v>93</v>
      </c>
      <c>
        <f>(M435*21)/100</f>
      </c>
      <c t="s">
        <v>27</v>
      </c>
    </row>
    <row r="436" spans="1:5" ht="12.75">
      <c r="A436" s="35" t="s">
        <v>54</v>
      </c>
      <c r="E436" s="39" t="s">
        <v>55</v>
      </c>
    </row>
    <row r="437" spans="1:5" ht="12.75">
      <c r="A437" s="35" t="s">
        <v>56</v>
      </c>
      <c r="E437" s="40" t="s">
        <v>63</v>
      </c>
    </row>
    <row r="438" spans="1:5" ht="12.75">
      <c r="A438" t="s">
        <v>58</v>
      </c>
      <c r="E438" s="39" t="s">
        <v>89</v>
      </c>
    </row>
    <row r="439" spans="1:16" ht="12.75">
      <c r="A439" t="s">
        <v>49</v>
      </c>
      <c s="34" t="s">
        <v>453</v>
      </c>
      <c s="34" t="s">
        <v>454</v>
      </c>
      <c s="35" t="s">
        <v>47</v>
      </c>
      <c s="6" t="s">
        <v>455</v>
      </c>
      <c s="36" t="s">
        <v>62</v>
      </c>
      <c s="37">
        <v>1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93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89</v>
      </c>
    </row>
    <row r="443" spans="1:16" ht="12.75">
      <c r="A443" t="s">
        <v>49</v>
      </c>
      <c s="34" t="s">
        <v>456</v>
      </c>
      <c s="34" t="s">
        <v>457</v>
      </c>
      <c s="35" t="s">
        <v>47</v>
      </c>
      <c s="6" t="s">
        <v>458</v>
      </c>
      <c s="36" t="s">
        <v>62</v>
      </c>
      <c s="37">
        <v>1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93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12.75">
      <c r="A446" t="s">
        <v>58</v>
      </c>
      <c r="E446" s="39" t="s">
        <v>89</v>
      </c>
    </row>
    <row r="447" spans="1:16" ht="12.75">
      <c r="A447" t="s">
        <v>49</v>
      </c>
      <c s="34" t="s">
        <v>459</v>
      </c>
      <c s="34" t="s">
        <v>460</v>
      </c>
      <c s="35" t="s">
        <v>47</v>
      </c>
      <c s="6" t="s">
        <v>461</v>
      </c>
      <c s="36" t="s">
        <v>62</v>
      </c>
      <c s="37">
        <v>1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93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63</v>
      </c>
    </row>
    <row r="450" spans="1:5" ht="12.75">
      <c r="A450" t="s">
        <v>58</v>
      </c>
      <c r="E450" s="39" t="s">
        <v>89</v>
      </c>
    </row>
    <row r="451" spans="1:16" ht="12.75">
      <c r="A451" t="s">
        <v>49</v>
      </c>
      <c s="34" t="s">
        <v>462</v>
      </c>
      <c s="34" t="s">
        <v>463</v>
      </c>
      <c s="35" t="s">
        <v>47</v>
      </c>
      <c s="6" t="s">
        <v>464</v>
      </c>
      <c s="36" t="s">
        <v>62</v>
      </c>
      <c s="37">
        <v>1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93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63</v>
      </c>
    </row>
    <row r="454" spans="1:5" ht="12.75">
      <c r="A454" t="s">
        <v>58</v>
      </c>
      <c r="E454" s="39" t="s">
        <v>89</v>
      </c>
    </row>
    <row r="455" spans="1:16" ht="12.75">
      <c r="A455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62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93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63</v>
      </c>
    </row>
    <row r="458" spans="1:5" ht="12.75">
      <c r="A458" t="s">
        <v>58</v>
      </c>
      <c r="E458" s="39" t="s">
        <v>89</v>
      </c>
    </row>
    <row r="459" spans="1:16" ht="12.75">
      <c r="A459" t="s">
        <v>49</v>
      </c>
      <c s="34" t="s">
        <v>468</v>
      </c>
      <c s="34" t="s">
        <v>469</v>
      </c>
      <c s="35" t="s">
        <v>47</v>
      </c>
      <c s="6" t="s">
        <v>470</v>
      </c>
      <c s="36" t="s">
        <v>62</v>
      </c>
      <c s="37">
        <v>1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93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89</v>
      </c>
    </row>
    <row r="463" spans="1:16" ht="12.75">
      <c r="A463" t="s">
        <v>49</v>
      </c>
      <c s="34" t="s">
        <v>471</v>
      </c>
      <c s="34" t="s">
        <v>472</v>
      </c>
      <c s="35" t="s">
        <v>47</v>
      </c>
      <c s="6" t="s">
        <v>473</v>
      </c>
      <c s="36" t="s">
        <v>62</v>
      </c>
      <c s="37">
        <v>1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12.75">
      <c r="A466" t="s">
        <v>58</v>
      </c>
      <c r="E466" s="39" t="s">
        <v>473</v>
      </c>
    </row>
    <row r="467" spans="1:16" ht="12.75">
      <c r="A467" t="s">
        <v>49</v>
      </c>
      <c s="34" t="s">
        <v>474</v>
      </c>
      <c s="34" t="s">
        <v>475</v>
      </c>
      <c s="35" t="s">
        <v>47</v>
      </c>
      <c s="6" t="s">
        <v>476</v>
      </c>
      <c s="36" t="s">
        <v>62</v>
      </c>
      <c s="37">
        <v>1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476</v>
      </c>
    </row>
    <row r="471" spans="1:16" ht="12.75">
      <c r="A471" t="s">
        <v>49</v>
      </c>
      <c s="34" t="s">
        <v>477</v>
      </c>
      <c s="34" t="s">
        <v>478</v>
      </c>
      <c s="35" t="s">
        <v>47</v>
      </c>
      <c s="6" t="s">
        <v>479</v>
      </c>
      <c s="36" t="s">
        <v>62</v>
      </c>
      <c s="37">
        <v>1</v>
      </c>
      <c s="36">
        <v>0</v>
      </c>
      <c s="36">
        <f>ROUND(G471*H471,6)</f>
      </c>
      <c r="L471" s="38">
        <v>0</v>
      </c>
      <c s="32">
        <f>ROUND(ROUND(L471,2)*ROUND(G471,3),2)</f>
      </c>
      <c s="36" t="s">
        <v>93</v>
      </c>
      <c>
        <f>(M471*21)/100</f>
      </c>
      <c t="s">
        <v>27</v>
      </c>
    </row>
    <row r="472" spans="1:5" ht="12.75">
      <c r="A472" s="35" t="s">
        <v>54</v>
      </c>
      <c r="E472" s="39" t="s">
        <v>55</v>
      </c>
    </row>
    <row r="473" spans="1:5" ht="12.75">
      <c r="A473" s="35" t="s">
        <v>56</v>
      </c>
      <c r="E473" s="40" t="s">
        <v>63</v>
      </c>
    </row>
    <row r="474" spans="1:5" ht="12.75">
      <c r="A474" t="s">
        <v>58</v>
      </c>
      <c r="E474" s="39" t="s">
        <v>89</v>
      </c>
    </row>
    <row r="475" spans="1:16" ht="12.75">
      <c r="A475" t="s">
        <v>49</v>
      </c>
      <c s="34" t="s">
        <v>480</v>
      </c>
      <c s="34" t="s">
        <v>481</v>
      </c>
      <c s="35" t="s">
        <v>47</v>
      </c>
      <c s="6" t="s">
        <v>482</v>
      </c>
      <c s="36" t="s">
        <v>62</v>
      </c>
      <c s="37">
        <v>1</v>
      </c>
      <c s="36">
        <v>0</v>
      </c>
      <c s="36">
        <f>ROUND(G475*H475,6)</f>
      </c>
      <c r="L475" s="38">
        <v>0</v>
      </c>
      <c s="32">
        <f>ROUND(ROUND(L475,2)*ROUND(G475,3),2)</f>
      </c>
      <c s="36" t="s">
        <v>93</v>
      </c>
      <c>
        <f>(M475*21)/100</f>
      </c>
      <c t="s">
        <v>27</v>
      </c>
    </row>
    <row r="476" spans="1:5" ht="12.75">
      <c r="A476" s="35" t="s">
        <v>54</v>
      </c>
      <c r="E476" s="39" t="s">
        <v>55</v>
      </c>
    </row>
    <row r="477" spans="1:5" ht="12.75">
      <c r="A477" s="35" t="s">
        <v>56</v>
      </c>
      <c r="E477" s="40" t="s">
        <v>63</v>
      </c>
    </row>
    <row r="478" spans="1:5" ht="12.75">
      <c r="A478" t="s">
        <v>58</v>
      </c>
      <c r="E478" s="39" t="s">
        <v>89</v>
      </c>
    </row>
    <row r="479" spans="1:16" ht="12.75">
      <c r="A479" t="s">
        <v>49</v>
      </c>
      <c s="34" t="s">
        <v>483</v>
      </c>
      <c s="34" t="s">
        <v>484</v>
      </c>
      <c s="35" t="s">
        <v>47</v>
      </c>
      <c s="6" t="s">
        <v>485</v>
      </c>
      <c s="36" t="s">
        <v>62</v>
      </c>
      <c s="37">
        <v>1</v>
      </c>
      <c s="36">
        <v>0</v>
      </c>
      <c s="36">
        <f>ROUND(G479*H479,6)</f>
      </c>
      <c r="L479" s="38">
        <v>0</v>
      </c>
      <c s="32">
        <f>ROUND(ROUND(L479,2)*ROUND(G479,3),2)</f>
      </c>
      <c s="36" t="s">
        <v>53</v>
      </c>
      <c>
        <f>(M479*21)/100</f>
      </c>
      <c t="s">
        <v>27</v>
      </c>
    </row>
    <row r="480" spans="1:5" ht="12.75">
      <c r="A480" s="35" t="s">
        <v>54</v>
      </c>
      <c r="E480" s="39" t="s">
        <v>55</v>
      </c>
    </row>
    <row r="481" spans="1:5" ht="12.75">
      <c r="A481" s="35" t="s">
        <v>56</v>
      </c>
      <c r="E481" s="40" t="s">
        <v>63</v>
      </c>
    </row>
    <row r="482" spans="1:5" ht="114.75">
      <c r="A482" t="s">
        <v>58</v>
      </c>
      <c r="E482" s="39" t="s">
        <v>486</v>
      </c>
    </row>
    <row r="483" spans="1:16" ht="12.75">
      <c r="A483" t="s">
        <v>49</v>
      </c>
      <c s="34" t="s">
        <v>487</v>
      </c>
      <c s="34" t="s">
        <v>488</v>
      </c>
      <c s="35" t="s">
        <v>47</v>
      </c>
      <c s="6" t="s">
        <v>489</v>
      </c>
      <c s="36" t="s">
        <v>62</v>
      </c>
      <c s="37">
        <v>1</v>
      </c>
      <c s="36">
        <v>0</v>
      </c>
      <c s="36">
        <f>ROUND(G483*H483,6)</f>
      </c>
      <c r="L483" s="38">
        <v>0</v>
      </c>
      <c s="32">
        <f>ROUND(ROUND(L483,2)*ROUND(G483,3),2)</f>
      </c>
      <c s="36" t="s">
        <v>93</v>
      </c>
      <c>
        <f>(M483*21)/100</f>
      </c>
      <c t="s">
        <v>27</v>
      </c>
    </row>
    <row r="484" spans="1:5" ht="12.75">
      <c r="A484" s="35" t="s">
        <v>54</v>
      </c>
      <c r="E484" s="39" t="s">
        <v>55</v>
      </c>
    </row>
    <row r="485" spans="1:5" ht="12.75">
      <c r="A485" s="35" t="s">
        <v>56</v>
      </c>
      <c r="E485" s="40" t="s">
        <v>63</v>
      </c>
    </row>
    <row r="486" spans="1:5" ht="12.75">
      <c r="A486" t="s">
        <v>58</v>
      </c>
      <c r="E486" s="39" t="s">
        <v>89</v>
      </c>
    </row>
    <row r="487" spans="1:16" ht="12.75">
      <c r="A487" t="s">
        <v>49</v>
      </c>
      <c s="34" t="s">
        <v>490</v>
      </c>
      <c s="34" t="s">
        <v>185</v>
      </c>
      <c s="35" t="s">
        <v>47</v>
      </c>
      <c s="6" t="s">
        <v>186</v>
      </c>
      <c s="36" t="s">
        <v>87</v>
      </c>
      <c s="37">
        <v>5</v>
      </c>
      <c s="36">
        <v>0</v>
      </c>
      <c s="36">
        <f>ROUND(G487*H487,6)</f>
      </c>
      <c r="L487" s="38">
        <v>0</v>
      </c>
      <c s="32">
        <f>ROUND(ROUND(L487,2)*ROUND(G487,3),2)</f>
      </c>
      <c s="36" t="s">
        <v>53</v>
      </c>
      <c>
        <f>(M487*21)/100</f>
      </c>
      <c t="s">
        <v>27</v>
      </c>
    </row>
    <row r="488" spans="1:5" ht="12.75">
      <c r="A488" s="35" t="s">
        <v>54</v>
      </c>
      <c r="E488" s="39" t="s">
        <v>55</v>
      </c>
    </row>
    <row r="489" spans="1:5" ht="12.75">
      <c r="A489" s="35" t="s">
        <v>56</v>
      </c>
      <c r="E489" s="40" t="s">
        <v>63</v>
      </c>
    </row>
    <row r="490" spans="1:5" ht="38.25">
      <c r="A490" t="s">
        <v>58</v>
      </c>
      <c r="E490" s="39" t="s">
        <v>187</v>
      </c>
    </row>
    <row r="491" spans="1:16" ht="25.5">
      <c r="A491" t="s">
        <v>49</v>
      </c>
      <c s="34" t="s">
        <v>491</v>
      </c>
      <c s="34" t="s">
        <v>195</v>
      </c>
      <c s="35" t="s">
        <v>47</v>
      </c>
      <c s="6" t="s">
        <v>196</v>
      </c>
      <c s="36" t="s">
        <v>62</v>
      </c>
      <c s="37">
        <v>2</v>
      </c>
      <c s="36">
        <v>0</v>
      </c>
      <c s="36">
        <f>ROUND(G491*H491,6)</f>
      </c>
      <c r="L491" s="38">
        <v>0</v>
      </c>
      <c s="32">
        <f>ROUND(ROUND(L491,2)*ROUND(G491,3),2)</f>
      </c>
      <c s="36" t="s">
        <v>93</v>
      </c>
      <c>
        <f>(M491*21)/100</f>
      </c>
      <c t="s">
        <v>27</v>
      </c>
    </row>
    <row r="492" spans="1:5" ht="12.75">
      <c r="A492" s="35" t="s">
        <v>54</v>
      </c>
      <c r="E492" s="39" t="s">
        <v>55</v>
      </c>
    </row>
    <row r="493" spans="1:5" ht="12.75">
      <c r="A493" s="35" t="s">
        <v>56</v>
      </c>
      <c r="E493" s="40" t="s">
        <v>63</v>
      </c>
    </row>
    <row r="494" spans="1:5" ht="12.75">
      <c r="A494" t="s">
        <v>58</v>
      </c>
      <c r="E494" s="39" t="s">
        <v>89</v>
      </c>
    </row>
    <row r="495" spans="1:16" ht="12.75">
      <c r="A495" t="s">
        <v>49</v>
      </c>
      <c s="34" t="s">
        <v>492</v>
      </c>
      <c s="34" t="s">
        <v>493</v>
      </c>
      <c s="35" t="s">
        <v>47</v>
      </c>
      <c s="6" t="s">
        <v>494</v>
      </c>
      <c s="36" t="s">
        <v>136</v>
      </c>
      <c s="37">
        <v>0.08</v>
      </c>
      <c s="36">
        <v>0</v>
      </c>
      <c s="36">
        <f>ROUND(G495*H495,6)</f>
      </c>
      <c r="L495" s="38">
        <v>0</v>
      </c>
      <c s="32">
        <f>ROUND(ROUND(L495,2)*ROUND(G495,3),2)</f>
      </c>
      <c s="36" t="s">
        <v>93</v>
      </c>
      <c>
        <f>(M495*21)/100</f>
      </c>
      <c t="s">
        <v>27</v>
      </c>
    </row>
    <row r="496" spans="1:5" ht="12.75">
      <c r="A496" s="35" t="s">
        <v>54</v>
      </c>
      <c r="E496" s="39" t="s">
        <v>55</v>
      </c>
    </row>
    <row r="497" spans="1:5" ht="12.75">
      <c r="A497" s="35" t="s">
        <v>56</v>
      </c>
      <c r="E497" s="40" t="s">
        <v>63</v>
      </c>
    </row>
    <row r="498" spans="1:5" ht="12.75">
      <c r="A498" t="s">
        <v>58</v>
      </c>
      <c r="E498" s="39" t="s">
        <v>89</v>
      </c>
    </row>
    <row r="499" spans="1:16" ht="12.75">
      <c r="A499" t="s">
        <v>49</v>
      </c>
      <c s="34" t="s">
        <v>495</v>
      </c>
      <c s="34" t="s">
        <v>496</v>
      </c>
      <c s="35" t="s">
        <v>47</v>
      </c>
      <c s="6" t="s">
        <v>497</v>
      </c>
      <c s="36" t="s">
        <v>136</v>
      </c>
      <c s="37">
        <v>0.08</v>
      </c>
      <c s="36">
        <v>0</v>
      </c>
      <c s="36">
        <f>ROUND(G499*H499,6)</f>
      </c>
      <c r="L499" s="38">
        <v>0</v>
      </c>
      <c s="32">
        <f>ROUND(ROUND(L499,2)*ROUND(G499,3),2)</f>
      </c>
      <c s="36" t="s">
        <v>93</v>
      </c>
      <c>
        <f>(M499*21)/100</f>
      </c>
      <c t="s">
        <v>27</v>
      </c>
    </row>
    <row r="500" spans="1:5" ht="12.75">
      <c r="A500" s="35" t="s">
        <v>54</v>
      </c>
      <c r="E500" s="39" t="s">
        <v>55</v>
      </c>
    </row>
    <row r="501" spans="1:5" ht="12.75">
      <c r="A501" s="35" t="s">
        <v>56</v>
      </c>
      <c r="E501" s="40" t="s">
        <v>63</v>
      </c>
    </row>
    <row r="502" spans="1:5" ht="12.75">
      <c r="A502" t="s">
        <v>58</v>
      </c>
      <c r="E502" s="39" t="s">
        <v>89</v>
      </c>
    </row>
    <row r="503" spans="1:16" ht="12.75">
      <c r="A503" t="s">
        <v>49</v>
      </c>
      <c s="34" t="s">
        <v>498</v>
      </c>
      <c s="34" t="s">
        <v>499</v>
      </c>
      <c s="35" t="s">
        <v>47</v>
      </c>
      <c s="6" t="s">
        <v>500</v>
      </c>
      <c s="36" t="s">
        <v>62</v>
      </c>
      <c s="37">
        <v>8</v>
      </c>
      <c s="36">
        <v>0</v>
      </c>
      <c s="36">
        <f>ROUND(G503*H503,6)</f>
      </c>
      <c r="L503" s="38">
        <v>0</v>
      </c>
      <c s="32">
        <f>ROUND(ROUND(L503,2)*ROUND(G503,3),2)</f>
      </c>
      <c s="36" t="s">
        <v>53</v>
      </c>
      <c>
        <f>(M503*21)/100</f>
      </c>
      <c t="s">
        <v>27</v>
      </c>
    </row>
    <row r="504" spans="1:5" ht="12.75">
      <c r="A504" s="35" t="s">
        <v>54</v>
      </c>
      <c r="E504" s="39" t="s">
        <v>55</v>
      </c>
    </row>
    <row r="505" spans="1:5" ht="12.75">
      <c r="A505" s="35" t="s">
        <v>56</v>
      </c>
      <c r="E505" s="40" t="s">
        <v>63</v>
      </c>
    </row>
    <row r="506" spans="1:5" ht="12.75">
      <c r="A506" t="s">
        <v>58</v>
      </c>
      <c r="E506" s="39" t="s">
        <v>501</v>
      </c>
    </row>
    <row r="507" spans="1:16" ht="12.75">
      <c r="A507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62</v>
      </c>
      <c s="37">
        <v>1</v>
      </c>
      <c s="36">
        <v>0</v>
      </c>
      <c s="36">
        <f>ROUND(G507*H507,6)</f>
      </c>
      <c r="L507" s="38">
        <v>0</v>
      </c>
      <c s="32">
        <f>ROUND(ROUND(L507,2)*ROUND(G507,3),2)</f>
      </c>
      <c s="36" t="s">
        <v>505</v>
      </c>
      <c>
        <f>(M507*21)/100</f>
      </c>
      <c t="s">
        <v>27</v>
      </c>
    </row>
    <row r="508" spans="1:5" ht="12.75">
      <c r="A508" s="35" t="s">
        <v>54</v>
      </c>
      <c r="E508" s="39" t="s">
        <v>55</v>
      </c>
    </row>
    <row r="509" spans="1:5" ht="12.75">
      <c r="A509" s="35" t="s">
        <v>56</v>
      </c>
      <c r="E509" s="40" t="s">
        <v>63</v>
      </c>
    </row>
    <row r="510" spans="1:5" ht="12.75">
      <c r="A510" t="s">
        <v>58</v>
      </c>
      <c r="E510" s="39" t="s">
        <v>89</v>
      </c>
    </row>
    <row r="511" spans="1:16" ht="12.75">
      <c r="A511" t="s">
        <v>49</v>
      </c>
      <c s="34" t="s">
        <v>506</v>
      </c>
      <c s="34" t="s">
        <v>507</v>
      </c>
      <c s="35" t="s">
        <v>47</v>
      </c>
      <c s="6" t="s">
        <v>508</v>
      </c>
      <c s="36" t="s">
        <v>62</v>
      </c>
      <c s="37">
        <v>1</v>
      </c>
      <c s="36">
        <v>0</v>
      </c>
      <c s="36">
        <f>ROUND(G511*H511,6)</f>
      </c>
      <c r="L511" s="38">
        <v>0</v>
      </c>
      <c s="32">
        <f>ROUND(ROUND(L511,2)*ROUND(G511,3),2)</f>
      </c>
      <c s="36" t="s">
        <v>53</v>
      </c>
      <c>
        <f>(M511*21)/100</f>
      </c>
      <c t="s">
        <v>27</v>
      </c>
    </row>
    <row r="512" spans="1:5" ht="12.75">
      <c r="A512" s="35" t="s">
        <v>54</v>
      </c>
      <c r="E512" s="39" t="s">
        <v>55</v>
      </c>
    </row>
    <row r="513" spans="1:5" ht="12.75">
      <c r="A513" s="35" t="s">
        <v>56</v>
      </c>
      <c r="E513" s="40" t="s">
        <v>63</v>
      </c>
    </row>
    <row r="514" spans="1:5" ht="51">
      <c r="A514" t="s">
        <v>58</v>
      </c>
      <c r="E514" s="39" t="s">
        <v>509</v>
      </c>
    </row>
    <row r="515" spans="1:16" ht="12.75">
      <c r="A515" t="s">
        <v>49</v>
      </c>
      <c s="34" t="s">
        <v>510</v>
      </c>
      <c s="34" t="s">
        <v>511</v>
      </c>
      <c s="35" t="s">
        <v>47</v>
      </c>
      <c s="6" t="s">
        <v>512</v>
      </c>
      <c s="36" t="s">
        <v>513</v>
      </c>
      <c s="37">
        <v>8</v>
      </c>
      <c s="36">
        <v>0</v>
      </c>
      <c s="36">
        <f>ROUND(G515*H515,6)</f>
      </c>
      <c r="L515" s="38">
        <v>0</v>
      </c>
      <c s="32">
        <f>ROUND(ROUND(L515,2)*ROUND(G515,3),2)</f>
      </c>
      <c s="36" t="s">
        <v>53</v>
      </c>
      <c>
        <f>(M515*21)/100</f>
      </c>
      <c t="s">
        <v>27</v>
      </c>
    </row>
    <row r="516" spans="1:5" ht="12.75">
      <c r="A516" s="35" t="s">
        <v>54</v>
      </c>
      <c r="E516" s="39" t="s">
        <v>55</v>
      </c>
    </row>
    <row r="517" spans="1:5" ht="12.75">
      <c r="A517" s="35" t="s">
        <v>56</v>
      </c>
      <c r="E517" s="40" t="s">
        <v>63</v>
      </c>
    </row>
    <row r="518" spans="1:5" ht="51">
      <c r="A518" t="s">
        <v>58</v>
      </c>
      <c r="E518" s="39" t="s">
        <v>514</v>
      </c>
    </row>
    <row r="519" spans="1:16" ht="25.5">
      <c r="A519" t="s">
        <v>49</v>
      </c>
      <c s="34" t="s">
        <v>515</v>
      </c>
      <c s="34" t="s">
        <v>516</v>
      </c>
      <c s="35" t="s">
        <v>47</v>
      </c>
      <c s="6" t="s">
        <v>517</v>
      </c>
      <c s="36" t="s">
        <v>62</v>
      </c>
      <c s="37">
        <v>1</v>
      </c>
      <c s="36">
        <v>0</v>
      </c>
      <c s="36">
        <f>ROUND(G519*H519,6)</f>
      </c>
      <c r="L519" s="38">
        <v>0</v>
      </c>
      <c s="32">
        <f>ROUND(ROUND(L519,2)*ROUND(G519,3),2)</f>
      </c>
      <c s="36" t="s">
        <v>93</v>
      </c>
      <c>
        <f>(M519*21)/100</f>
      </c>
      <c t="s">
        <v>27</v>
      </c>
    </row>
    <row r="520" spans="1:5" ht="12.75">
      <c r="A520" s="35" t="s">
        <v>54</v>
      </c>
      <c r="E520" s="39" t="s">
        <v>55</v>
      </c>
    </row>
    <row r="521" spans="1:5" ht="12.75">
      <c r="A521" s="35" t="s">
        <v>56</v>
      </c>
      <c r="E521" s="40" t="s">
        <v>63</v>
      </c>
    </row>
    <row r="522" spans="1:5" ht="12.75">
      <c r="A522" t="s">
        <v>58</v>
      </c>
      <c r="E522" s="39" t="s">
        <v>89</v>
      </c>
    </row>
    <row r="523" spans="1:16" ht="12.75">
      <c r="A523" t="s">
        <v>49</v>
      </c>
      <c s="34" t="s">
        <v>518</v>
      </c>
      <c s="34" t="s">
        <v>519</v>
      </c>
      <c s="35" t="s">
        <v>47</v>
      </c>
      <c s="6" t="s">
        <v>520</v>
      </c>
      <c s="36" t="s">
        <v>62</v>
      </c>
      <c s="37">
        <v>1</v>
      </c>
      <c s="36">
        <v>0</v>
      </c>
      <c s="36">
        <f>ROUND(G523*H523,6)</f>
      </c>
      <c r="L523" s="38">
        <v>0</v>
      </c>
      <c s="32">
        <f>ROUND(ROUND(L523,2)*ROUND(G523,3),2)</f>
      </c>
      <c s="36" t="s">
        <v>93</v>
      </c>
      <c>
        <f>(M523*21)/100</f>
      </c>
      <c t="s">
        <v>27</v>
      </c>
    </row>
    <row r="524" spans="1:5" ht="12.75">
      <c r="A524" s="35" t="s">
        <v>54</v>
      </c>
      <c r="E524" s="39" t="s">
        <v>55</v>
      </c>
    </row>
    <row r="525" spans="1:5" ht="12.75">
      <c r="A525" s="35" t="s">
        <v>56</v>
      </c>
      <c r="E525" s="40" t="s">
        <v>63</v>
      </c>
    </row>
    <row r="526" spans="1:5" ht="12.75">
      <c r="A526" t="s">
        <v>58</v>
      </c>
      <c r="E526" s="39" t="s">
        <v>89</v>
      </c>
    </row>
    <row r="527" spans="1:16" ht="12.75">
      <c r="A527" t="s">
        <v>49</v>
      </c>
      <c s="34" t="s">
        <v>521</v>
      </c>
      <c s="34" t="s">
        <v>522</v>
      </c>
      <c s="35" t="s">
        <v>47</v>
      </c>
      <c s="6" t="s">
        <v>523</v>
      </c>
      <c s="36" t="s">
        <v>62</v>
      </c>
      <c s="37">
        <v>1</v>
      </c>
      <c s="36">
        <v>0</v>
      </c>
      <c s="36">
        <f>ROUND(G527*H527,6)</f>
      </c>
      <c r="L527" s="38">
        <v>0</v>
      </c>
      <c s="32">
        <f>ROUND(ROUND(L527,2)*ROUND(G527,3),2)</f>
      </c>
      <c s="36" t="s">
        <v>93</v>
      </c>
      <c>
        <f>(M527*21)/100</f>
      </c>
      <c t="s">
        <v>27</v>
      </c>
    </row>
    <row r="528" spans="1:5" ht="12.75">
      <c r="A528" s="35" t="s">
        <v>54</v>
      </c>
      <c r="E528" s="39" t="s">
        <v>55</v>
      </c>
    </row>
    <row r="529" spans="1:5" ht="12.75">
      <c r="A529" s="35" t="s">
        <v>56</v>
      </c>
      <c r="E529" s="40" t="s">
        <v>63</v>
      </c>
    </row>
    <row r="530" spans="1:5" ht="12.75">
      <c r="A530" t="s">
        <v>58</v>
      </c>
      <c r="E530" s="39" t="s">
        <v>89</v>
      </c>
    </row>
    <row r="531" spans="1:16" ht="12.75">
      <c r="A531" t="s">
        <v>49</v>
      </c>
      <c s="34" t="s">
        <v>524</v>
      </c>
      <c s="34" t="s">
        <v>525</v>
      </c>
      <c s="35" t="s">
        <v>47</v>
      </c>
      <c s="6" t="s">
        <v>526</v>
      </c>
      <c s="36" t="s">
        <v>62</v>
      </c>
      <c s="37">
        <v>1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93</v>
      </c>
      <c>
        <f>(M531*21)/100</f>
      </c>
      <c t="s">
        <v>27</v>
      </c>
    </row>
    <row r="532" spans="1:5" ht="12.75">
      <c r="A532" s="35" t="s">
        <v>54</v>
      </c>
      <c r="E532" s="39" t="s">
        <v>55</v>
      </c>
    </row>
    <row r="533" spans="1:5" ht="12.75">
      <c r="A533" s="35" t="s">
        <v>56</v>
      </c>
      <c r="E533" s="40" t="s">
        <v>63</v>
      </c>
    </row>
    <row r="534" spans="1:5" ht="12.75">
      <c r="A534" t="s">
        <v>58</v>
      </c>
      <c r="E534" s="39" t="s">
        <v>89</v>
      </c>
    </row>
    <row r="535" spans="1:13" ht="12.75">
      <c r="A535" t="s">
        <v>46</v>
      </c>
      <c r="C535" s="31" t="s">
        <v>20</v>
      </c>
      <c r="E535" s="33" t="s">
        <v>527</v>
      </c>
      <c r="J535" s="32">
        <f>0</f>
      </c>
      <c s="32">
        <f>0</f>
      </c>
      <c s="32">
        <f>0+L536+L540+L544+L548+L552+L556+L560+L564+L568</f>
      </c>
      <c s="32">
        <f>0+M536+M540+M544+M548+M552+M556+M560+M564+M568</f>
      </c>
    </row>
    <row r="536" spans="1:16" ht="12.75">
      <c r="A536" t="s">
        <v>49</v>
      </c>
      <c s="34" t="s">
        <v>528</v>
      </c>
      <c s="34" t="s">
        <v>529</v>
      </c>
      <c s="35" t="s">
        <v>47</v>
      </c>
      <c s="6" t="s">
        <v>530</v>
      </c>
      <c s="36" t="s">
        <v>513</v>
      </c>
      <c s="37">
        <v>64</v>
      </c>
      <c s="36">
        <v>0</v>
      </c>
      <c s="36">
        <f>ROUND(G536*H536,6)</f>
      </c>
      <c r="L536" s="38">
        <v>0</v>
      </c>
      <c s="32">
        <f>ROUND(ROUND(L536,2)*ROUND(G536,3),2)</f>
      </c>
      <c s="36" t="s">
        <v>53</v>
      </c>
      <c>
        <f>(M536*21)/100</f>
      </c>
      <c t="s">
        <v>27</v>
      </c>
    </row>
    <row r="537" spans="1:5" ht="12.75">
      <c r="A537" s="35" t="s">
        <v>54</v>
      </c>
      <c r="E537" s="39" t="s">
        <v>55</v>
      </c>
    </row>
    <row r="538" spans="1:5" ht="12.75">
      <c r="A538" s="35" t="s">
        <v>56</v>
      </c>
      <c r="E538" s="40" t="s">
        <v>63</v>
      </c>
    </row>
    <row r="539" spans="1:5" ht="12.75">
      <c r="A539" t="s">
        <v>58</v>
      </c>
      <c r="E539" s="39" t="s">
        <v>531</v>
      </c>
    </row>
    <row r="540" spans="1:16" ht="12.75">
      <c r="A540" t="s">
        <v>49</v>
      </c>
      <c s="34" t="s">
        <v>532</v>
      </c>
      <c s="34" t="s">
        <v>533</v>
      </c>
      <c s="35" t="s">
        <v>47</v>
      </c>
      <c s="6" t="s">
        <v>534</v>
      </c>
      <c s="36" t="s">
        <v>62</v>
      </c>
      <c s="37">
        <v>2</v>
      </c>
      <c s="36">
        <v>0</v>
      </c>
      <c s="36">
        <f>ROUND(G540*H540,6)</f>
      </c>
      <c r="L540" s="38">
        <v>0</v>
      </c>
      <c s="32">
        <f>ROUND(ROUND(L540,2)*ROUND(G540,3),2)</f>
      </c>
      <c s="36" t="s">
        <v>53</v>
      </c>
      <c>
        <f>(M540*21)/100</f>
      </c>
      <c t="s">
        <v>27</v>
      </c>
    </row>
    <row r="541" spans="1:5" ht="12.75">
      <c r="A541" s="35" t="s">
        <v>54</v>
      </c>
      <c r="E541" s="39" t="s">
        <v>55</v>
      </c>
    </row>
    <row r="542" spans="1:5" ht="12.75">
      <c r="A542" s="35" t="s">
        <v>56</v>
      </c>
      <c r="E542" s="40" t="s">
        <v>63</v>
      </c>
    </row>
    <row r="543" spans="1:5" ht="63.75">
      <c r="A543" t="s">
        <v>58</v>
      </c>
      <c r="E543" s="39" t="s">
        <v>535</v>
      </c>
    </row>
    <row r="544" spans="1:16" ht="25.5">
      <c r="A544" t="s">
        <v>49</v>
      </c>
      <c s="34" t="s">
        <v>536</v>
      </c>
      <c s="34" t="s">
        <v>537</v>
      </c>
      <c s="35" t="s">
        <v>47</v>
      </c>
      <c s="6" t="s">
        <v>538</v>
      </c>
      <c s="36" t="s">
        <v>62</v>
      </c>
      <c s="37">
        <v>1</v>
      </c>
      <c s="36">
        <v>0</v>
      </c>
      <c s="36">
        <f>ROUND(G544*H544,6)</f>
      </c>
      <c r="L544" s="38">
        <v>0</v>
      </c>
      <c s="32">
        <f>ROUND(ROUND(L544,2)*ROUND(G544,3),2)</f>
      </c>
      <c s="36" t="s">
        <v>93</v>
      </c>
      <c>
        <f>(M544*21)/100</f>
      </c>
      <c t="s">
        <v>27</v>
      </c>
    </row>
    <row r="545" spans="1:5" ht="12.75">
      <c r="A545" s="35" t="s">
        <v>54</v>
      </c>
      <c r="E545" s="39" t="s">
        <v>55</v>
      </c>
    </row>
    <row r="546" spans="1:5" ht="12.75">
      <c r="A546" s="35" t="s">
        <v>56</v>
      </c>
      <c r="E546" s="40" t="s">
        <v>63</v>
      </c>
    </row>
    <row r="547" spans="1:5" ht="12.75">
      <c r="A547" t="s">
        <v>58</v>
      </c>
      <c r="E547" s="39" t="s">
        <v>89</v>
      </c>
    </row>
    <row r="548" spans="1:16" ht="12.75">
      <c r="A548" t="s">
        <v>49</v>
      </c>
      <c s="34" t="s">
        <v>539</v>
      </c>
      <c s="34" t="s">
        <v>540</v>
      </c>
      <c s="35" t="s">
        <v>47</v>
      </c>
      <c s="6" t="s">
        <v>541</v>
      </c>
      <c s="36" t="s">
        <v>62</v>
      </c>
      <c s="37">
        <v>2</v>
      </c>
      <c s="36">
        <v>0</v>
      </c>
      <c s="36">
        <f>ROUND(G548*H548,6)</f>
      </c>
      <c r="L548" s="38">
        <v>0</v>
      </c>
      <c s="32">
        <f>ROUND(ROUND(L548,2)*ROUND(G548,3),2)</f>
      </c>
      <c s="36" t="s">
        <v>53</v>
      </c>
      <c>
        <f>(M548*21)/100</f>
      </c>
      <c t="s">
        <v>27</v>
      </c>
    </row>
    <row r="549" spans="1:5" ht="12.75">
      <c r="A549" s="35" t="s">
        <v>54</v>
      </c>
      <c r="E549" s="39" t="s">
        <v>55</v>
      </c>
    </row>
    <row r="550" spans="1:5" ht="12.75">
      <c r="A550" s="35" t="s">
        <v>56</v>
      </c>
      <c r="E550" s="40" t="s">
        <v>63</v>
      </c>
    </row>
    <row r="551" spans="1:5" ht="25.5">
      <c r="A551" t="s">
        <v>58</v>
      </c>
      <c r="E551" s="39" t="s">
        <v>542</v>
      </c>
    </row>
    <row r="552" spans="1:16" ht="12.75">
      <c r="A552" t="s">
        <v>49</v>
      </c>
      <c s="34" t="s">
        <v>543</v>
      </c>
      <c s="34" t="s">
        <v>544</v>
      </c>
      <c s="35" t="s">
        <v>47</v>
      </c>
      <c s="6" t="s">
        <v>545</v>
      </c>
      <c s="36" t="s">
        <v>513</v>
      </c>
      <c s="37">
        <v>86</v>
      </c>
      <c s="36">
        <v>0</v>
      </c>
      <c s="36">
        <f>ROUND(G552*H552,6)</f>
      </c>
      <c r="L552" s="38">
        <v>0</v>
      </c>
      <c s="32">
        <f>ROUND(ROUND(L552,2)*ROUND(G552,3),2)</f>
      </c>
      <c s="36" t="s">
        <v>93</v>
      </c>
      <c>
        <f>(M552*21)/100</f>
      </c>
      <c t="s">
        <v>27</v>
      </c>
    </row>
    <row r="553" spans="1:5" ht="12.75">
      <c r="A553" s="35" t="s">
        <v>54</v>
      </c>
      <c r="E553" s="39" t="s">
        <v>55</v>
      </c>
    </row>
    <row r="554" spans="1:5" ht="12.75">
      <c r="A554" s="35" t="s">
        <v>56</v>
      </c>
      <c r="E554" s="40" t="s">
        <v>63</v>
      </c>
    </row>
    <row r="555" spans="1:5" ht="12.75">
      <c r="A555" t="s">
        <v>58</v>
      </c>
      <c r="E555" s="39" t="s">
        <v>89</v>
      </c>
    </row>
    <row r="556" spans="1:16" ht="12.75">
      <c r="A556" t="s">
        <v>49</v>
      </c>
      <c s="34" t="s">
        <v>546</v>
      </c>
      <c s="34" t="s">
        <v>547</v>
      </c>
      <c s="35" t="s">
        <v>47</v>
      </c>
      <c s="6" t="s">
        <v>548</v>
      </c>
      <c s="36" t="s">
        <v>513</v>
      </c>
      <c s="37">
        <v>64</v>
      </c>
      <c s="36">
        <v>0</v>
      </c>
      <c s="36">
        <f>ROUND(G556*H556,6)</f>
      </c>
      <c r="L556" s="38">
        <v>0</v>
      </c>
      <c s="32">
        <f>ROUND(ROUND(L556,2)*ROUND(G556,3),2)</f>
      </c>
      <c s="36" t="s">
        <v>93</v>
      </c>
      <c>
        <f>(M556*21)/100</f>
      </c>
      <c t="s">
        <v>27</v>
      </c>
    </row>
    <row r="557" spans="1:5" ht="12.75">
      <c r="A557" s="35" t="s">
        <v>54</v>
      </c>
      <c r="E557" s="39" t="s">
        <v>55</v>
      </c>
    </row>
    <row r="558" spans="1:5" ht="12.75">
      <c r="A558" s="35" t="s">
        <v>56</v>
      </c>
      <c r="E558" s="40" t="s">
        <v>63</v>
      </c>
    </row>
    <row r="559" spans="1:5" ht="12.75">
      <c r="A559" t="s">
        <v>58</v>
      </c>
      <c r="E559" s="39" t="s">
        <v>89</v>
      </c>
    </row>
    <row r="560" spans="1:16" ht="12.75">
      <c r="A560" t="s">
        <v>49</v>
      </c>
      <c s="34" t="s">
        <v>549</v>
      </c>
      <c s="34" t="s">
        <v>550</v>
      </c>
      <c s="35" t="s">
        <v>47</v>
      </c>
      <c s="6" t="s">
        <v>551</v>
      </c>
      <c s="36" t="s">
        <v>513</v>
      </c>
      <c s="37">
        <v>24</v>
      </c>
      <c s="36">
        <v>0</v>
      </c>
      <c s="36">
        <f>ROUND(G560*H560,6)</f>
      </c>
      <c r="L560" s="38">
        <v>0</v>
      </c>
      <c s="32">
        <f>ROUND(ROUND(L560,2)*ROUND(G560,3),2)</f>
      </c>
      <c s="36" t="s">
        <v>93</v>
      </c>
      <c>
        <f>(M560*21)/100</f>
      </c>
      <c t="s">
        <v>27</v>
      </c>
    </row>
    <row r="561" spans="1:5" ht="12.75">
      <c r="A561" s="35" t="s">
        <v>54</v>
      </c>
      <c r="E561" s="39" t="s">
        <v>55</v>
      </c>
    </row>
    <row r="562" spans="1:5" ht="12.75">
      <c r="A562" s="35" t="s">
        <v>56</v>
      </c>
      <c r="E562" s="40" t="s">
        <v>63</v>
      </c>
    </row>
    <row r="563" spans="1:5" ht="12.75">
      <c r="A563" t="s">
        <v>58</v>
      </c>
      <c r="E563" s="39" t="s">
        <v>89</v>
      </c>
    </row>
    <row r="564" spans="1:16" ht="12.75">
      <c r="A564" t="s">
        <v>49</v>
      </c>
      <c s="34" t="s">
        <v>552</v>
      </c>
      <c s="34" t="s">
        <v>553</v>
      </c>
      <c s="35" t="s">
        <v>47</v>
      </c>
      <c s="6" t="s">
        <v>554</v>
      </c>
      <c s="36" t="s">
        <v>513</v>
      </c>
      <c s="37">
        <v>56</v>
      </c>
      <c s="36">
        <v>0</v>
      </c>
      <c s="36">
        <f>ROUND(G564*H564,6)</f>
      </c>
      <c r="L564" s="38">
        <v>0</v>
      </c>
      <c s="32">
        <f>ROUND(ROUND(L564,2)*ROUND(G564,3),2)</f>
      </c>
      <c s="36" t="s">
        <v>53</v>
      </c>
      <c>
        <f>(M564*21)/100</f>
      </c>
      <c t="s">
        <v>27</v>
      </c>
    </row>
    <row r="565" spans="1:5" ht="12.75">
      <c r="A565" s="35" t="s">
        <v>54</v>
      </c>
      <c r="E565" s="39" t="s">
        <v>55</v>
      </c>
    </row>
    <row r="566" spans="1:5" ht="12.75">
      <c r="A566" s="35" t="s">
        <v>56</v>
      </c>
      <c r="E566" s="40" t="s">
        <v>63</v>
      </c>
    </row>
    <row r="567" spans="1:5" ht="63.75">
      <c r="A567" t="s">
        <v>58</v>
      </c>
      <c r="E567" s="39" t="s">
        <v>555</v>
      </c>
    </row>
    <row r="568" spans="1:16" ht="12.75">
      <c r="A568" t="s">
        <v>49</v>
      </c>
      <c s="34" t="s">
        <v>556</v>
      </c>
      <c s="34" t="s">
        <v>557</v>
      </c>
      <c s="35" t="s">
        <v>47</v>
      </c>
      <c s="6" t="s">
        <v>558</v>
      </c>
      <c s="36" t="s">
        <v>62</v>
      </c>
      <c s="37">
        <v>1</v>
      </c>
      <c s="36">
        <v>0</v>
      </c>
      <c s="36">
        <f>ROUND(G568*H568,6)</f>
      </c>
      <c r="L568" s="38">
        <v>0</v>
      </c>
      <c s="32">
        <f>ROUND(ROUND(L568,2)*ROUND(G568,3),2)</f>
      </c>
      <c s="36" t="s">
        <v>53</v>
      </c>
      <c>
        <f>(M568*21)/100</f>
      </c>
      <c t="s">
        <v>27</v>
      </c>
    </row>
    <row r="569" spans="1:5" ht="12.75">
      <c r="A569" s="35" t="s">
        <v>54</v>
      </c>
      <c r="E569" s="39" t="s">
        <v>55</v>
      </c>
    </row>
    <row r="570" spans="1:5" ht="12.75">
      <c r="A570" s="35" t="s">
        <v>56</v>
      </c>
      <c r="E570" s="40" t="s">
        <v>55</v>
      </c>
    </row>
    <row r="571" spans="1:5" ht="38.25">
      <c r="A571" t="s">
        <v>58</v>
      </c>
      <c r="E571" s="39" t="s">
        <v>559</v>
      </c>
    </row>
    <row r="572" spans="1:13" ht="12.75">
      <c r="A572" t="s">
        <v>46</v>
      </c>
      <c r="C572" s="31" t="s">
        <v>560</v>
      </c>
      <c r="E572" s="33" t="s">
        <v>561</v>
      </c>
      <c r="J572" s="32">
        <f>0</f>
      </c>
      <c s="32">
        <f>0</f>
      </c>
      <c s="32">
        <f>0+L573+L577+L581+L585</f>
      </c>
      <c s="32">
        <f>0+M573+M577+M581+M585</f>
      </c>
    </row>
    <row r="573" spans="1:16" ht="12.75">
      <c r="A573" t="s">
        <v>49</v>
      </c>
      <c s="34" t="s">
        <v>562</v>
      </c>
      <c s="34" t="s">
        <v>563</v>
      </c>
      <c s="35" t="s">
        <v>47</v>
      </c>
      <c s="6" t="s">
        <v>564</v>
      </c>
      <c s="36" t="s">
        <v>62</v>
      </c>
      <c s="37">
        <v>8</v>
      </c>
      <c s="36">
        <v>0</v>
      </c>
      <c s="36">
        <f>ROUND(G573*H573,6)</f>
      </c>
      <c r="L573" s="38">
        <v>0</v>
      </c>
      <c s="32">
        <f>ROUND(ROUND(L573,2)*ROUND(G573,3),2)</f>
      </c>
      <c s="36" t="s">
        <v>53</v>
      </c>
      <c>
        <f>(M573*21)/100</f>
      </c>
      <c t="s">
        <v>27</v>
      </c>
    </row>
    <row r="574" spans="1:5" ht="12.75">
      <c r="A574" s="35" t="s">
        <v>54</v>
      </c>
      <c r="E574" s="39" t="s">
        <v>55</v>
      </c>
    </row>
    <row r="575" spans="1:5" ht="12.75">
      <c r="A575" s="35" t="s">
        <v>56</v>
      </c>
      <c r="E575" s="40" t="s">
        <v>565</v>
      </c>
    </row>
    <row r="576" spans="1:5" ht="63.75">
      <c r="A576" t="s">
        <v>58</v>
      </c>
      <c r="E576" s="39" t="s">
        <v>566</v>
      </c>
    </row>
    <row r="577" spans="1:16" ht="12.75">
      <c r="A577" t="s">
        <v>49</v>
      </c>
      <c s="34" t="s">
        <v>567</v>
      </c>
      <c s="34" t="s">
        <v>568</v>
      </c>
      <c s="35" t="s">
        <v>47</v>
      </c>
      <c s="6" t="s">
        <v>569</v>
      </c>
      <c s="36" t="s">
        <v>62</v>
      </c>
      <c s="37">
        <v>8</v>
      </c>
      <c s="36">
        <v>0</v>
      </c>
      <c s="36">
        <f>ROUND(G577*H577,6)</f>
      </c>
      <c r="L577" s="38">
        <v>0</v>
      </c>
      <c s="32">
        <f>ROUND(ROUND(L577,2)*ROUND(G577,3),2)</f>
      </c>
      <c s="36" t="s">
        <v>93</v>
      </c>
      <c>
        <f>(M577*21)/100</f>
      </c>
      <c t="s">
        <v>27</v>
      </c>
    </row>
    <row r="578" spans="1:5" ht="12.75">
      <c r="A578" s="35" t="s">
        <v>54</v>
      </c>
      <c r="E578" s="39" t="s">
        <v>55</v>
      </c>
    </row>
    <row r="579" spans="1:5" ht="12.75">
      <c r="A579" s="35" t="s">
        <v>56</v>
      </c>
      <c r="E579" s="40" t="s">
        <v>565</v>
      </c>
    </row>
    <row r="580" spans="1:5" ht="12.75">
      <c r="A580" t="s">
        <v>58</v>
      </c>
      <c r="E580" s="39" t="s">
        <v>89</v>
      </c>
    </row>
    <row r="581" spans="1:16" ht="12.75">
      <c r="A581" t="s">
        <v>49</v>
      </c>
      <c s="34" t="s">
        <v>570</v>
      </c>
      <c s="34" t="s">
        <v>571</v>
      </c>
      <c s="35" t="s">
        <v>47</v>
      </c>
      <c s="6" t="s">
        <v>572</v>
      </c>
      <c s="36" t="s">
        <v>62</v>
      </c>
      <c s="37">
        <v>1</v>
      </c>
      <c s="36">
        <v>0</v>
      </c>
      <c s="36">
        <f>ROUND(G581*H581,6)</f>
      </c>
      <c r="L581" s="38">
        <v>0</v>
      </c>
      <c s="32">
        <f>ROUND(ROUND(L581,2)*ROUND(G581,3),2)</f>
      </c>
      <c s="36" t="s">
        <v>53</v>
      </c>
      <c>
        <f>(M581*21)/100</f>
      </c>
      <c t="s">
        <v>27</v>
      </c>
    </row>
    <row r="582" spans="1:5" ht="12.75">
      <c r="A582" s="35" t="s">
        <v>54</v>
      </c>
      <c r="E582" s="39" t="s">
        <v>55</v>
      </c>
    </row>
    <row r="583" spans="1:5" ht="12.75">
      <c r="A583" s="35" t="s">
        <v>56</v>
      </c>
      <c r="E583" s="40" t="s">
        <v>279</v>
      </c>
    </row>
    <row r="584" spans="1:5" ht="51">
      <c r="A584" t="s">
        <v>58</v>
      </c>
      <c r="E584" s="39" t="s">
        <v>573</v>
      </c>
    </row>
    <row r="585" spans="1:16" ht="12.75">
      <c r="A585" t="s">
        <v>49</v>
      </c>
      <c s="34" t="s">
        <v>574</v>
      </c>
      <c s="34" t="s">
        <v>575</v>
      </c>
      <c s="35" t="s">
        <v>47</v>
      </c>
      <c s="6" t="s">
        <v>576</v>
      </c>
      <c s="36" t="s">
        <v>62</v>
      </c>
      <c s="37">
        <v>1</v>
      </c>
      <c s="36">
        <v>0</v>
      </c>
      <c s="36">
        <f>ROUND(G585*H585,6)</f>
      </c>
      <c r="L585" s="38">
        <v>0</v>
      </c>
      <c s="32">
        <f>ROUND(ROUND(L585,2)*ROUND(G585,3),2)</f>
      </c>
      <c s="36" t="s">
        <v>53</v>
      </c>
      <c>
        <f>(M585*21)/100</f>
      </c>
      <c t="s">
        <v>27</v>
      </c>
    </row>
    <row r="586" spans="1:5" ht="12.75">
      <c r="A586" s="35" t="s">
        <v>54</v>
      </c>
      <c r="E586" s="39" t="s">
        <v>55</v>
      </c>
    </row>
    <row r="587" spans="1:5" ht="12.75">
      <c r="A587" s="35" t="s">
        <v>56</v>
      </c>
      <c r="E587" s="40" t="s">
        <v>279</v>
      </c>
    </row>
    <row r="588" spans="1:5" ht="63.75">
      <c r="A588" t="s">
        <v>58</v>
      </c>
      <c r="E588" s="39" t="s">
        <v>577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578</v>
      </c>
      <c r="E4" s="26" t="s">
        <v>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582</v>
      </c>
      <c r="E8" s="30" t="s">
        <v>581</v>
      </c>
      <c r="J8" s="29">
        <f>0+J9+J78+J107</f>
      </c>
      <c s="29">
        <f>0+K9+K78+K107</f>
      </c>
      <c s="29">
        <f>0+L9+L78+L107</f>
      </c>
      <c s="29">
        <f>0+M9+M78+M107</f>
      </c>
    </row>
    <row r="9" spans="1:13" ht="12.75">
      <c r="A9" t="s">
        <v>46</v>
      </c>
      <c r="C9" s="31" t="s">
        <v>47</v>
      </c>
      <c r="E9" s="33" t="s">
        <v>579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47</v>
      </c>
      <c s="34" t="s">
        <v>583</v>
      </c>
      <c s="35" t="s">
        <v>47</v>
      </c>
      <c s="6" t="s">
        <v>584</v>
      </c>
      <c s="36" t="s">
        <v>87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585</v>
      </c>
    </row>
    <row r="13" spans="1:5" ht="12.75">
      <c r="A13" t="s">
        <v>58</v>
      </c>
      <c r="E13" s="39" t="s">
        <v>89</v>
      </c>
    </row>
    <row r="14" spans="1:16" ht="25.5">
      <c r="A14" t="s">
        <v>49</v>
      </c>
      <c s="34" t="s">
        <v>27</v>
      </c>
      <c s="34" t="s">
        <v>586</v>
      </c>
      <c s="35" t="s">
        <v>47</v>
      </c>
      <c s="6" t="s">
        <v>587</v>
      </c>
      <c s="36" t="s">
        <v>87</v>
      </c>
      <c s="37">
        <v>38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585</v>
      </c>
    </row>
    <row r="17" spans="1:5" ht="280.5">
      <c r="A17" t="s">
        <v>58</v>
      </c>
      <c r="E17" s="39" t="s">
        <v>588</v>
      </c>
    </row>
    <row r="18" spans="1:16" ht="12.75">
      <c r="A18" t="s">
        <v>49</v>
      </c>
      <c s="34" t="s">
        <v>26</v>
      </c>
      <c s="34" t="s">
        <v>589</v>
      </c>
      <c s="35" t="s">
        <v>47</v>
      </c>
      <c s="6" t="s">
        <v>590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89</v>
      </c>
    </row>
    <row r="22" spans="1:16" ht="12.75">
      <c r="A22" t="s">
        <v>49</v>
      </c>
      <c s="34" t="s">
        <v>69</v>
      </c>
      <c s="34" t="s">
        <v>591</v>
      </c>
      <c s="35" t="s">
        <v>47</v>
      </c>
      <c s="6" t="s">
        <v>592</v>
      </c>
      <c s="36" t="s">
        <v>62</v>
      </c>
      <c s="37">
        <v>19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593</v>
      </c>
      <c s="35" t="s">
        <v>47</v>
      </c>
      <c s="6" t="s">
        <v>594</v>
      </c>
      <c s="36" t="s">
        <v>62</v>
      </c>
      <c s="37">
        <v>19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.75">
      <c r="A29" t="s">
        <v>58</v>
      </c>
      <c r="E29" s="39" t="s">
        <v>89</v>
      </c>
    </row>
    <row r="30" spans="1:16" ht="12.75">
      <c r="A30" t="s">
        <v>49</v>
      </c>
      <c s="34" t="s">
        <v>79</v>
      </c>
      <c s="34" t="s">
        <v>595</v>
      </c>
      <c s="35" t="s">
        <v>47</v>
      </c>
      <c s="6" t="s">
        <v>596</v>
      </c>
      <c s="36" t="s">
        <v>87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597</v>
      </c>
    </row>
    <row r="33" spans="1:5" ht="89.25">
      <c r="A33" t="s">
        <v>58</v>
      </c>
      <c r="E33" s="39" t="s">
        <v>598</v>
      </c>
    </row>
    <row r="34" spans="1:16" ht="12.75">
      <c r="A34" t="s">
        <v>49</v>
      </c>
      <c s="34" t="s">
        <v>84</v>
      </c>
      <c s="34" t="s">
        <v>599</v>
      </c>
      <c s="35" t="s">
        <v>47</v>
      </c>
      <c s="6" t="s">
        <v>600</v>
      </c>
      <c s="36" t="s">
        <v>72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585</v>
      </c>
    </row>
    <row r="37" spans="1:5" ht="25.5">
      <c r="A37" t="s">
        <v>58</v>
      </c>
      <c r="E37" s="39" t="s">
        <v>601</v>
      </c>
    </row>
    <row r="38" spans="1:16" ht="12.75">
      <c r="A38" t="s">
        <v>49</v>
      </c>
      <c s="34" t="s">
        <v>90</v>
      </c>
      <c s="34" t="s">
        <v>602</v>
      </c>
      <c s="35" t="s">
        <v>47</v>
      </c>
      <c s="6" t="s">
        <v>603</v>
      </c>
      <c s="36" t="s">
        <v>72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585</v>
      </c>
    </row>
    <row r="41" spans="1:5" ht="25.5">
      <c r="A41" t="s">
        <v>58</v>
      </c>
      <c r="E41" s="39" t="s">
        <v>601</v>
      </c>
    </row>
    <row r="42" spans="1:16" ht="25.5">
      <c r="A42" t="s">
        <v>49</v>
      </c>
      <c s="34" t="s">
        <v>94</v>
      </c>
      <c s="34" t="s">
        <v>604</v>
      </c>
      <c s="35" t="s">
        <v>47</v>
      </c>
      <c s="6" t="s">
        <v>605</v>
      </c>
      <c s="36" t="s">
        <v>87</v>
      </c>
      <c s="37">
        <v>400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63.75">
      <c r="A45" t="s">
        <v>58</v>
      </c>
      <c r="E45" s="39" t="s">
        <v>606</v>
      </c>
    </row>
    <row r="46" spans="1:16" ht="12.75">
      <c r="A46" t="s">
        <v>49</v>
      </c>
      <c s="34" t="s">
        <v>99</v>
      </c>
      <c s="34" t="s">
        <v>607</v>
      </c>
      <c s="35" t="s">
        <v>47</v>
      </c>
      <c s="6" t="s">
        <v>608</v>
      </c>
      <c s="36" t="s">
        <v>513</v>
      </c>
      <c s="37">
        <v>26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609</v>
      </c>
    </row>
    <row r="50" spans="1:16" ht="12.75">
      <c r="A50" t="s">
        <v>49</v>
      </c>
      <c s="34" t="s">
        <v>80</v>
      </c>
      <c s="34" t="s">
        <v>610</v>
      </c>
      <c s="35" t="s">
        <v>47</v>
      </c>
      <c s="6" t="s">
        <v>611</v>
      </c>
      <c s="36" t="s">
        <v>102</v>
      </c>
      <c s="37">
        <v>50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612</v>
      </c>
    </row>
    <row r="54" spans="1:16" ht="12.75">
      <c r="A54" t="s">
        <v>49</v>
      </c>
      <c s="34" t="s">
        <v>106</v>
      </c>
      <c s="34" t="s">
        <v>613</v>
      </c>
      <c s="35" t="s">
        <v>47</v>
      </c>
      <c s="6" t="s">
        <v>614</v>
      </c>
      <c s="36" t="s">
        <v>62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614</v>
      </c>
    </row>
    <row r="58" spans="1:16" ht="12.75">
      <c r="A58" t="s">
        <v>49</v>
      </c>
      <c s="34" t="s">
        <v>110</v>
      </c>
      <c s="34" t="s">
        <v>615</v>
      </c>
      <c s="35" t="s">
        <v>47</v>
      </c>
      <c s="6" t="s">
        <v>616</v>
      </c>
      <c s="36" t="s">
        <v>62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617</v>
      </c>
    </row>
    <row r="61" spans="1:5" ht="51">
      <c r="A61" t="s">
        <v>58</v>
      </c>
      <c r="E61" s="39" t="s">
        <v>618</v>
      </c>
    </row>
    <row r="62" spans="1:16" ht="12.75">
      <c r="A62" t="s">
        <v>49</v>
      </c>
      <c s="34" t="s">
        <v>114</v>
      </c>
      <c s="34" t="s">
        <v>619</v>
      </c>
      <c s="35" t="s">
        <v>47</v>
      </c>
      <c s="6" t="s">
        <v>620</v>
      </c>
      <c s="36" t="s">
        <v>67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621</v>
      </c>
    </row>
    <row r="66" spans="1:16" ht="12.75">
      <c r="A66" t="s">
        <v>49</v>
      </c>
      <c s="34" t="s">
        <v>119</v>
      </c>
      <c s="34" t="s">
        <v>622</v>
      </c>
      <c s="35" t="s">
        <v>47</v>
      </c>
      <c s="6" t="s">
        <v>623</v>
      </c>
      <c s="36" t="s">
        <v>62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93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89</v>
      </c>
    </row>
    <row r="70" spans="1:16" ht="12.75">
      <c r="A70" t="s">
        <v>49</v>
      </c>
      <c s="34" t="s">
        <v>123</v>
      </c>
      <c s="34" t="s">
        <v>624</v>
      </c>
      <c s="35" t="s">
        <v>47</v>
      </c>
      <c s="6" t="s">
        <v>625</v>
      </c>
      <c s="36" t="s">
        <v>102</v>
      </c>
      <c s="37">
        <v>32.44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14.75">
      <c r="A73" t="s">
        <v>58</v>
      </c>
      <c r="E73" s="39" t="s">
        <v>626</v>
      </c>
    </row>
    <row r="74" spans="1:16" ht="25.5">
      <c r="A74" t="s">
        <v>49</v>
      </c>
      <c s="34" t="s">
        <v>126</v>
      </c>
      <c s="34" t="s">
        <v>627</v>
      </c>
      <c s="35" t="s">
        <v>47</v>
      </c>
      <c s="6" t="s">
        <v>628</v>
      </c>
      <c s="36" t="s">
        <v>102</v>
      </c>
      <c s="37">
        <v>32.44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93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14.75">
      <c r="A77" t="s">
        <v>58</v>
      </c>
      <c r="E77" s="39" t="s">
        <v>629</v>
      </c>
    </row>
    <row r="78" spans="1:13" ht="12.75">
      <c r="A78" t="s">
        <v>46</v>
      </c>
      <c r="C78" s="31" t="s">
        <v>417</v>
      </c>
      <c r="E78" s="33" t="s">
        <v>418</v>
      </c>
      <c r="J78" s="32">
        <f>0</f>
      </c>
      <c s="32">
        <f>0</f>
      </c>
      <c s="32">
        <f>0+L79+L83+L87+L91+L95+L99+L103</f>
      </c>
      <c s="32">
        <f>0+M79+M83+M87+M91+M95+M99+M103</f>
      </c>
    </row>
    <row r="79" spans="1:16" ht="12.75">
      <c r="A79" t="s">
        <v>49</v>
      </c>
      <c s="34" t="s">
        <v>133</v>
      </c>
      <c s="34" t="s">
        <v>630</v>
      </c>
      <c s="35" t="s">
        <v>47</v>
      </c>
      <c s="6" t="s">
        <v>631</v>
      </c>
      <c s="36" t="s">
        <v>72</v>
      </c>
      <c s="37">
        <v>100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76.5">
      <c r="A82" t="s">
        <v>58</v>
      </c>
      <c r="E82" s="39" t="s">
        <v>632</v>
      </c>
    </row>
    <row r="83" spans="1:16" ht="12.75">
      <c r="A83" t="s">
        <v>49</v>
      </c>
      <c s="34" t="s">
        <v>139</v>
      </c>
      <c s="34" t="s">
        <v>633</v>
      </c>
      <c s="35" t="s">
        <v>47</v>
      </c>
      <c s="6" t="s">
        <v>634</v>
      </c>
      <c s="36" t="s">
        <v>87</v>
      </c>
      <c s="37">
        <v>12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65.75">
      <c r="A86" t="s">
        <v>58</v>
      </c>
      <c r="E86" s="39" t="s">
        <v>635</v>
      </c>
    </row>
    <row r="87" spans="1:16" ht="12.75">
      <c r="A87" t="s">
        <v>49</v>
      </c>
      <c s="34" t="s">
        <v>143</v>
      </c>
      <c s="34" t="s">
        <v>636</v>
      </c>
      <c s="35" t="s">
        <v>47</v>
      </c>
      <c s="6" t="s">
        <v>637</v>
      </c>
      <c s="36" t="s">
        <v>87</v>
      </c>
      <c s="37">
        <v>38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14.75">
      <c r="A90" t="s">
        <v>58</v>
      </c>
      <c r="E90" s="39" t="s">
        <v>638</v>
      </c>
    </row>
    <row r="91" spans="1:16" ht="25.5">
      <c r="A91" t="s">
        <v>49</v>
      </c>
      <c s="34" t="s">
        <v>146</v>
      </c>
      <c s="34" t="s">
        <v>639</v>
      </c>
      <c s="35" t="s">
        <v>640</v>
      </c>
      <c s="6" t="s">
        <v>641</v>
      </c>
      <c s="36" t="s">
        <v>130</v>
      </c>
      <c s="37">
        <v>190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131</v>
      </c>
    </row>
    <row r="95" spans="1:16" ht="25.5">
      <c r="A95" t="s">
        <v>49</v>
      </c>
      <c s="34" t="s">
        <v>149</v>
      </c>
      <c s="34" t="s">
        <v>642</v>
      </c>
      <c s="35" t="s">
        <v>643</v>
      </c>
      <c s="6" t="s">
        <v>644</v>
      </c>
      <c s="36" t="s">
        <v>130</v>
      </c>
      <c s="37">
        <v>19.52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131</v>
      </c>
    </row>
    <row r="99" spans="1:16" ht="25.5">
      <c r="A99" t="s">
        <v>49</v>
      </c>
      <c s="34" t="s">
        <v>152</v>
      </c>
      <c s="34" t="s">
        <v>645</v>
      </c>
      <c s="35" t="s">
        <v>646</v>
      </c>
      <c s="6" t="s">
        <v>647</v>
      </c>
      <c s="36" t="s">
        <v>130</v>
      </c>
      <c s="37">
        <v>2.2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65.75">
      <c r="A102" t="s">
        <v>58</v>
      </c>
      <c r="E102" s="39" t="s">
        <v>131</v>
      </c>
    </row>
    <row r="103" spans="1:16" ht="25.5">
      <c r="A103" t="s">
        <v>49</v>
      </c>
      <c s="34" t="s">
        <v>155</v>
      </c>
      <c s="34" t="s">
        <v>436</v>
      </c>
      <c s="35" t="s">
        <v>437</v>
      </c>
      <c s="6" t="s">
        <v>438</v>
      </c>
      <c s="36" t="s">
        <v>130</v>
      </c>
      <c s="37">
        <v>3.1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65.75">
      <c r="A106" t="s">
        <v>58</v>
      </c>
      <c r="E106" s="39" t="s">
        <v>131</v>
      </c>
    </row>
    <row r="107" spans="1:13" ht="12.75">
      <c r="A107" t="s">
        <v>46</v>
      </c>
      <c r="C107" s="31" t="s">
        <v>20</v>
      </c>
      <c r="E107" s="33" t="s">
        <v>527</v>
      </c>
      <c r="J107" s="32">
        <f>0</f>
      </c>
      <c s="32">
        <f>0</f>
      </c>
      <c s="32">
        <f>0+L108+L112+L116</f>
      </c>
      <c s="32">
        <f>0+M108+M112+M116</f>
      </c>
    </row>
    <row r="108" spans="1:16" ht="12.75">
      <c r="A108" t="s">
        <v>49</v>
      </c>
      <c s="34" t="s">
        <v>158</v>
      </c>
      <c s="34" t="s">
        <v>553</v>
      </c>
      <c s="35" t="s">
        <v>47</v>
      </c>
      <c s="6" t="s">
        <v>554</v>
      </c>
      <c s="36" t="s">
        <v>513</v>
      </c>
      <c s="37">
        <v>112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55</v>
      </c>
    </row>
    <row r="110" spans="1:5" ht="12.75">
      <c r="A110" s="35" t="s">
        <v>56</v>
      </c>
      <c r="E110" s="40" t="s">
        <v>63</v>
      </c>
    </row>
    <row r="111" spans="1:5" ht="76.5">
      <c r="A111" t="s">
        <v>58</v>
      </c>
      <c r="E111" s="39" t="s">
        <v>648</v>
      </c>
    </row>
    <row r="112" spans="1:16" ht="12.75">
      <c r="A112" t="s">
        <v>49</v>
      </c>
      <c s="34" t="s">
        <v>163</v>
      </c>
      <c s="34" t="s">
        <v>649</v>
      </c>
      <c s="35" t="s">
        <v>47</v>
      </c>
      <c s="6" t="s">
        <v>650</v>
      </c>
      <c s="36" t="s">
        <v>67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55</v>
      </c>
    </row>
    <row r="114" spans="1:5" ht="12.75">
      <c r="A114" s="35" t="s">
        <v>56</v>
      </c>
      <c r="E114" s="40" t="s">
        <v>63</v>
      </c>
    </row>
    <row r="115" spans="1:5" ht="12.75">
      <c r="A115" t="s">
        <v>58</v>
      </c>
      <c r="E115" s="39" t="s">
        <v>651</v>
      </c>
    </row>
    <row r="116" spans="1:16" ht="12.75">
      <c r="A116" t="s">
        <v>49</v>
      </c>
      <c s="34" t="s">
        <v>166</v>
      </c>
      <c s="34" t="s">
        <v>65</v>
      </c>
      <c s="35" t="s">
        <v>47</v>
      </c>
      <c s="6" t="s">
        <v>66</v>
      </c>
      <c s="36" t="s">
        <v>67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55</v>
      </c>
    </row>
    <row r="118" spans="1:5" ht="12.75">
      <c r="A118" s="35" t="s">
        <v>56</v>
      </c>
      <c r="E118" s="40" t="s">
        <v>63</v>
      </c>
    </row>
    <row r="119" spans="1:5" ht="12.75">
      <c r="A119" t="s">
        <v>58</v>
      </c>
      <c r="E119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652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652</v>
      </c>
      <c r="E4" s="26" t="s">
        <v>653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COUNTIFS(L8:L76,"=0",A8:A76,"P")+COUNTIFS(L8:L76,"",A8:A76,"P")+SUM(Q8:Q76)</f>
      </c>
    </row>
    <row r="8" spans="1:13" ht="12.75">
      <c r="A8" t="s">
        <v>44</v>
      </c>
      <c r="C8" s="28" t="s">
        <v>656</v>
      </c>
      <c r="E8" s="30" t="s">
        <v>655</v>
      </c>
      <c r="J8" s="29">
        <f>0+J9+J62+J71</f>
      </c>
      <c s="29">
        <f>0+K9+K62+K71</f>
      </c>
      <c s="29">
        <f>0+L9+L62+L71</f>
      </c>
      <c s="29">
        <f>0+M9+M62+M71</f>
      </c>
    </row>
    <row r="9" spans="1:13" ht="12.75">
      <c r="A9" t="s">
        <v>46</v>
      </c>
      <c r="C9" s="31" t="s">
        <v>47</v>
      </c>
      <c r="E9" s="33" t="s">
        <v>657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12.75">
      <c r="A10" t="s">
        <v>49</v>
      </c>
      <c s="34" t="s">
        <v>47</v>
      </c>
      <c s="34" t="s">
        <v>658</v>
      </c>
      <c s="35" t="s">
        <v>47</v>
      </c>
      <c s="6" t="s">
        <v>659</v>
      </c>
      <c s="36" t="s">
        <v>87</v>
      </c>
      <c s="37">
        <v>21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660</v>
      </c>
    </row>
    <row r="13" spans="1:5" ht="89.25">
      <c r="A13" t="s">
        <v>58</v>
      </c>
      <c r="E13" s="39" t="s">
        <v>661</v>
      </c>
    </row>
    <row r="14" spans="1:16" ht="12.75">
      <c r="A14" t="s">
        <v>49</v>
      </c>
      <c s="34" t="s">
        <v>27</v>
      </c>
      <c s="34" t="s">
        <v>662</v>
      </c>
      <c s="35" t="s">
        <v>47</v>
      </c>
      <c s="6" t="s">
        <v>663</v>
      </c>
      <c s="36" t="s">
        <v>72</v>
      </c>
      <c s="37">
        <v>8.2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664</v>
      </c>
    </row>
    <row r="17" spans="1:5" ht="38.25">
      <c r="A17" t="s">
        <v>58</v>
      </c>
      <c r="E17" s="39" t="s">
        <v>665</v>
      </c>
    </row>
    <row r="18" spans="1:16" ht="12.75">
      <c r="A18" t="s">
        <v>49</v>
      </c>
      <c s="34" t="s">
        <v>26</v>
      </c>
      <c s="34" t="s">
        <v>666</v>
      </c>
      <c s="35" t="s">
        <v>47</v>
      </c>
      <c s="6" t="s">
        <v>667</v>
      </c>
      <c s="36" t="s">
        <v>72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664</v>
      </c>
    </row>
    <row r="21" spans="1:5" ht="51">
      <c r="A21" t="s">
        <v>58</v>
      </c>
      <c r="E21" s="39" t="s">
        <v>668</v>
      </c>
    </row>
    <row r="22" spans="1:16" ht="12.75">
      <c r="A22" t="s">
        <v>49</v>
      </c>
      <c s="34" t="s">
        <v>69</v>
      </c>
      <c s="34" t="s">
        <v>669</v>
      </c>
      <c s="35" t="s">
        <v>47</v>
      </c>
      <c s="6" t="s">
        <v>670</v>
      </c>
      <c s="36" t="s">
        <v>102</v>
      </c>
      <c s="37">
        <v>46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664</v>
      </c>
    </row>
    <row r="25" spans="1:5" ht="12.75">
      <c r="A25" t="s">
        <v>58</v>
      </c>
      <c r="E25" s="39" t="s">
        <v>89</v>
      </c>
    </row>
    <row r="26" spans="1:16" ht="12.75">
      <c r="A26" t="s">
        <v>49</v>
      </c>
      <c s="34" t="s">
        <v>75</v>
      </c>
      <c s="34" t="s">
        <v>671</v>
      </c>
      <c s="35" t="s">
        <v>47</v>
      </c>
      <c s="6" t="s">
        <v>672</v>
      </c>
      <c s="36" t="s">
        <v>62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673</v>
      </c>
    </row>
    <row r="29" spans="1:5" ht="89.25">
      <c r="A29" t="s">
        <v>58</v>
      </c>
      <c r="E29" s="39" t="s">
        <v>674</v>
      </c>
    </row>
    <row r="30" spans="1:16" ht="12.75">
      <c r="A30" t="s">
        <v>49</v>
      </c>
      <c s="34" t="s">
        <v>79</v>
      </c>
      <c s="34" t="s">
        <v>675</v>
      </c>
      <c s="35" t="s">
        <v>47</v>
      </c>
      <c s="6" t="s">
        <v>676</v>
      </c>
      <c s="36" t="s">
        <v>87</v>
      </c>
      <c s="37">
        <v>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677</v>
      </c>
    </row>
    <row r="33" spans="1:5" ht="178.5">
      <c r="A33" t="s">
        <v>58</v>
      </c>
      <c r="E33" s="39" t="s">
        <v>678</v>
      </c>
    </row>
    <row r="34" spans="1:16" ht="12.75">
      <c r="A34" t="s">
        <v>49</v>
      </c>
      <c s="34" t="s">
        <v>84</v>
      </c>
      <c s="34" t="s">
        <v>679</v>
      </c>
      <c s="35" t="s">
        <v>47</v>
      </c>
      <c s="6" t="s">
        <v>680</v>
      </c>
      <c s="36" t="s">
        <v>87</v>
      </c>
      <c s="37">
        <v>80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93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12.75">
      <c r="A37" t="s">
        <v>58</v>
      </c>
      <c r="E37" s="39" t="s">
        <v>89</v>
      </c>
    </row>
    <row r="38" spans="1:16" ht="12.75">
      <c r="A38" t="s">
        <v>49</v>
      </c>
      <c s="34" t="s">
        <v>90</v>
      </c>
      <c s="34" t="s">
        <v>681</v>
      </c>
      <c s="35" t="s">
        <v>47</v>
      </c>
      <c s="6" t="s">
        <v>682</v>
      </c>
      <c s="36" t="s">
        <v>102</v>
      </c>
      <c s="37">
        <v>164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683</v>
      </c>
    </row>
    <row r="42" spans="1:16" ht="12.75">
      <c r="A42" t="s">
        <v>49</v>
      </c>
      <c s="34" t="s">
        <v>94</v>
      </c>
      <c s="34" t="s">
        <v>684</v>
      </c>
      <c s="35" t="s">
        <v>47</v>
      </c>
      <c s="6" t="s">
        <v>685</v>
      </c>
      <c s="36" t="s">
        <v>102</v>
      </c>
      <c s="37">
        <v>200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677</v>
      </c>
    </row>
    <row r="45" spans="1:5" ht="12.75">
      <c r="A45" t="s">
        <v>58</v>
      </c>
      <c r="E45" s="39" t="s">
        <v>683</v>
      </c>
    </row>
    <row r="46" spans="1:16" ht="25.5">
      <c r="A46" t="s">
        <v>49</v>
      </c>
      <c s="34" t="s">
        <v>99</v>
      </c>
      <c s="34" t="s">
        <v>686</v>
      </c>
      <c s="35" t="s">
        <v>47</v>
      </c>
      <c s="6" t="s">
        <v>687</v>
      </c>
      <c s="36" t="s">
        <v>72</v>
      </c>
      <c s="37">
        <v>37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660</v>
      </c>
    </row>
    <row r="49" spans="1:5" ht="267.75">
      <c r="A49" t="s">
        <v>58</v>
      </c>
      <c r="E49" s="39" t="s">
        <v>688</v>
      </c>
    </row>
    <row r="50" spans="1:16" ht="25.5">
      <c r="A50" t="s">
        <v>49</v>
      </c>
      <c s="34" t="s">
        <v>80</v>
      </c>
      <c s="34" t="s">
        <v>689</v>
      </c>
      <c s="35" t="s">
        <v>47</v>
      </c>
      <c s="6" t="s">
        <v>690</v>
      </c>
      <c s="36" t="s">
        <v>72</v>
      </c>
      <c s="37">
        <v>45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660</v>
      </c>
    </row>
    <row r="53" spans="1:5" ht="153">
      <c r="A53" t="s">
        <v>58</v>
      </c>
      <c r="E53" s="39" t="s">
        <v>691</v>
      </c>
    </row>
    <row r="54" spans="1:16" ht="12.75">
      <c r="A54" t="s">
        <v>49</v>
      </c>
      <c s="34" t="s">
        <v>106</v>
      </c>
      <c s="34" t="s">
        <v>692</v>
      </c>
      <c s="35" t="s">
        <v>47</v>
      </c>
      <c s="6" t="s">
        <v>693</v>
      </c>
      <c s="36" t="s">
        <v>102</v>
      </c>
      <c s="37">
        <v>138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664</v>
      </c>
    </row>
    <row r="57" spans="1:5" ht="38.25">
      <c r="A57" t="s">
        <v>58</v>
      </c>
      <c r="E57" s="39" t="s">
        <v>694</v>
      </c>
    </row>
    <row r="58" spans="1:16" ht="12.75">
      <c r="A58" t="s">
        <v>49</v>
      </c>
      <c s="34" t="s">
        <v>110</v>
      </c>
      <c s="34" t="s">
        <v>695</v>
      </c>
      <c s="35" t="s">
        <v>47</v>
      </c>
      <c s="6" t="s">
        <v>696</v>
      </c>
      <c s="36" t="s">
        <v>102</v>
      </c>
      <c s="37">
        <v>285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697</v>
      </c>
    </row>
    <row r="61" spans="1:5" ht="25.5">
      <c r="A61" t="s">
        <v>58</v>
      </c>
      <c r="E61" s="39" t="s">
        <v>698</v>
      </c>
    </row>
    <row r="62" spans="1:13" ht="12.75">
      <c r="A62" t="s">
        <v>46</v>
      </c>
      <c r="C62" s="31" t="s">
        <v>20</v>
      </c>
      <c r="E62" s="33" t="s">
        <v>527</v>
      </c>
      <c r="J62" s="32">
        <f>0</f>
      </c>
      <c s="32">
        <f>0</f>
      </c>
      <c s="32">
        <f>0+L63+L67</f>
      </c>
      <c s="32">
        <f>0+M63+M67</f>
      </c>
    </row>
    <row r="63" spans="1:16" ht="12.75">
      <c r="A63" t="s">
        <v>49</v>
      </c>
      <c s="34" t="s">
        <v>123</v>
      </c>
      <c s="34" t="s">
        <v>699</v>
      </c>
      <c s="35" t="s">
        <v>47</v>
      </c>
      <c s="6" t="s">
        <v>700</v>
      </c>
      <c s="36" t="s">
        <v>62</v>
      </c>
      <c s="37">
        <v>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25.5">
      <c r="A66" t="s">
        <v>58</v>
      </c>
      <c r="E66" s="39" t="s">
        <v>701</v>
      </c>
    </row>
    <row r="67" spans="1:16" ht="12.75">
      <c r="A67" t="s">
        <v>49</v>
      </c>
      <c s="34" t="s">
        <v>126</v>
      </c>
      <c s="34" t="s">
        <v>553</v>
      </c>
      <c s="35" t="s">
        <v>47</v>
      </c>
      <c s="6" t="s">
        <v>554</v>
      </c>
      <c s="36" t="s">
        <v>513</v>
      </c>
      <c s="37">
        <v>164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63.75">
      <c r="A70" t="s">
        <v>58</v>
      </c>
      <c r="E70" s="39" t="s">
        <v>555</v>
      </c>
    </row>
    <row r="71" spans="1:13" ht="12.75">
      <c r="A71" t="s">
        <v>46</v>
      </c>
      <c r="C71" s="31" t="s">
        <v>702</v>
      </c>
      <c r="E71" s="33" t="s">
        <v>703</v>
      </c>
      <c r="J71" s="32">
        <f>0</f>
      </c>
      <c s="32">
        <f>0</f>
      </c>
      <c s="32">
        <f>0+L72+L76</f>
      </c>
      <c s="32">
        <f>0+M72+M76</f>
      </c>
    </row>
    <row r="72" spans="1:16" ht="25.5">
      <c r="A72" t="s">
        <v>49</v>
      </c>
      <c s="34" t="s">
        <v>114</v>
      </c>
      <c s="34" t="s">
        <v>704</v>
      </c>
      <c s="35" t="s">
        <v>47</v>
      </c>
      <c s="6" t="s">
        <v>705</v>
      </c>
      <c s="36" t="s">
        <v>72</v>
      </c>
      <c s="37">
        <v>91.4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7.5">
      <c r="A75" t="s">
        <v>58</v>
      </c>
      <c r="E75" s="39" t="s">
        <v>706</v>
      </c>
    </row>
    <row r="76" spans="1:16" ht="25.5">
      <c r="A76" t="s">
        <v>49</v>
      </c>
      <c s="34" t="s">
        <v>119</v>
      </c>
      <c s="34" t="s">
        <v>639</v>
      </c>
      <c s="35" t="s">
        <v>640</v>
      </c>
      <c s="6" t="s">
        <v>707</v>
      </c>
      <c s="36" t="s">
        <v>130</v>
      </c>
      <c s="37">
        <v>173.66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434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708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708</v>
      </c>
      <c r="E4" s="26" t="s">
        <v>709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712</v>
      </c>
      <c r="E8" s="30" t="s">
        <v>711</v>
      </c>
      <c r="J8" s="29">
        <f>0+J9+J26+J59+J88+J109</f>
      </c>
      <c s="29">
        <f>0+K9+K26+K59+K88+K109</f>
      </c>
      <c s="29">
        <f>0+L9+L26+L59+L88+L109</f>
      </c>
      <c s="29">
        <f>0+M9+M26+M59+M88+M109</f>
      </c>
    </row>
    <row r="9" spans="1:13" ht="12.75">
      <c r="A9" t="s">
        <v>46</v>
      </c>
      <c r="C9" s="31" t="s">
        <v>47</v>
      </c>
      <c r="E9" s="33" t="s">
        <v>713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714</v>
      </c>
      <c s="35" t="s">
        <v>47</v>
      </c>
      <c s="6" t="s">
        <v>715</v>
      </c>
      <c s="36" t="s">
        <v>102</v>
      </c>
      <c s="37">
        <v>32.44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716</v>
      </c>
    </row>
    <row r="13" spans="1:5" ht="255">
      <c r="A13" t="s">
        <v>58</v>
      </c>
      <c r="E13" s="39" t="s">
        <v>717</v>
      </c>
    </row>
    <row r="14" spans="1:16" ht="25.5">
      <c r="A14" t="s">
        <v>49</v>
      </c>
      <c s="34" t="s">
        <v>27</v>
      </c>
      <c s="34" t="s">
        <v>718</v>
      </c>
      <c s="35" t="s">
        <v>47</v>
      </c>
      <c s="6" t="s">
        <v>719</v>
      </c>
      <c s="36" t="s">
        <v>87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716</v>
      </c>
    </row>
    <row r="17" spans="1:5" ht="229.5">
      <c r="A17" t="s">
        <v>58</v>
      </c>
      <c r="E17" s="39" t="s">
        <v>720</v>
      </c>
    </row>
    <row r="18" spans="1:16" ht="12.75">
      <c r="A18" t="s">
        <v>49</v>
      </c>
      <c s="34" t="s">
        <v>26</v>
      </c>
      <c s="34" t="s">
        <v>721</v>
      </c>
      <c s="35" t="s">
        <v>47</v>
      </c>
      <c s="6" t="s">
        <v>722</v>
      </c>
      <c s="36" t="s">
        <v>87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716</v>
      </c>
    </row>
    <row r="21" spans="1:5" ht="204">
      <c r="A21" t="s">
        <v>58</v>
      </c>
      <c r="E21" s="39" t="s">
        <v>723</v>
      </c>
    </row>
    <row r="22" spans="1:16" ht="12.75">
      <c r="A22" t="s">
        <v>49</v>
      </c>
      <c s="34" t="s">
        <v>69</v>
      </c>
      <c s="34" t="s">
        <v>724</v>
      </c>
      <c s="35" t="s">
        <v>47</v>
      </c>
      <c s="6" t="s">
        <v>725</v>
      </c>
      <c s="36" t="s">
        <v>102</v>
      </c>
      <c s="37">
        <v>12.8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55</v>
      </c>
    </row>
    <row r="25" spans="1:5" ht="12.75">
      <c r="A25" t="s">
        <v>58</v>
      </c>
      <c r="E25" s="39" t="s">
        <v>725</v>
      </c>
    </row>
    <row r="26" spans="1:13" ht="12.75">
      <c r="A26" t="s">
        <v>46</v>
      </c>
      <c r="C26" s="31" t="s">
        <v>27</v>
      </c>
      <c r="E26" s="33" t="s">
        <v>726</v>
      </c>
      <c r="J26" s="32">
        <f>0</f>
      </c>
      <c s="32">
        <f>0</f>
      </c>
      <c s="32">
        <f>0+L27+L31+L35+L39+L43+L47+L51+L55</f>
      </c>
      <c s="32">
        <f>0+M27+M31+M35+M39+M43+M47+M51+M55</f>
      </c>
    </row>
    <row r="27" spans="1:16" ht="12.75">
      <c r="A27" t="s">
        <v>49</v>
      </c>
      <c s="34" t="s">
        <v>75</v>
      </c>
      <c s="34" t="s">
        <v>727</v>
      </c>
      <c s="35" t="s">
        <v>47</v>
      </c>
      <c s="6" t="s">
        <v>728</v>
      </c>
      <c s="36" t="s">
        <v>72</v>
      </c>
      <c s="37">
        <v>5.4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729</v>
      </c>
    </row>
    <row r="30" spans="1:5" ht="38.25">
      <c r="A30" t="s">
        <v>58</v>
      </c>
      <c r="E30" s="39" t="s">
        <v>730</v>
      </c>
    </row>
    <row r="31" spans="1:16" ht="12.75">
      <c r="A31" t="s">
        <v>49</v>
      </c>
      <c s="34" t="s">
        <v>79</v>
      </c>
      <c s="34" t="s">
        <v>731</v>
      </c>
      <c s="35" t="s">
        <v>47</v>
      </c>
      <c s="6" t="s">
        <v>732</v>
      </c>
      <c s="36" t="s">
        <v>72</v>
      </c>
      <c s="37">
        <v>7.6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729</v>
      </c>
    </row>
    <row r="34" spans="1:5" ht="51">
      <c r="A34" t="s">
        <v>58</v>
      </c>
      <c r="E34" s="39" t="s">
        <v>733</v>
      </c>
    </row>
    <row r="35" spans="1:16" ht="12.75">
      <c r="A35" t="s">
        <v>49</v>
      </c>
      <c s="34" t="s">
        <v>84</v>
      </c>
      <c s="34" t="s">
        <v>734</v>
      </c>
      <c s="35" t="s">
        <v>47</v>
      </c>
      <c s="6" t="s">
        <v>735</v>
      </c>
      <c s="36" t="s">
        <v>72</v>
      </c>
      <c s="37">
        <v>5.9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729</v>
      </c>
    </row>
    <row r="38" spans="1:5" ht="51">
      <c r="A38" t="s">
        <v>58</v>
      </c>
      <c r="E38" s="39" t="s">
        <v>733</v>
      </c>
    </row>
    <row r="39" spans="1:16" ht="12.75">
      <c r="A39" t="s">
        <v>49</v>
      </c>
      <c s="34" t="s">
        <v>90</v>
      </c>
      <c s="34" t="s">
        <v>736</v>
      </c>
      <c s="35" t="s">
        <v>47</v>
      </c>
      <c s="6" t="s">
        <v>737</v>
      </c>
      <c s="36" t="s">
        <v>102</v>
      </c>
      <c s="37">
        <v>265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729</v>
      </c>
    </row>
    <row r="42" spans="1:5" ht="12.75">
      <c r="A42" t="s">
        <v>58</v>
      </c>
      <c r="E42" s="39" t="s">
        <v>89</v>
      </c>
    </row>
    <row r="43" spans="1:16" ht="12.75">
      <c r="A43" t="s">
        <v>49</v>
      </c>
      <c s="34" t="s">
        <v>94</v>
      </c>
      <c s="34" t="s">
        <v>738</v>
      </c>
      <c s="35" t="s">
        <v>47</v>
      </c>
      <c s="6" t="s">
        <v>739</v>
      </c>
      <c s="36" t="s">
        <v>87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716</v>
      </c>
    </row>
    <row r="46" spans="1:5" ht="25.5">
      <c r="A46" t="s">
        <v>58</v>
      </c>
      <c r="E46" s="39" t="s">
        <v>740</v>
      </c>
    </row>
    <row r="47" spans="1:16" ht="12.75">
      <c r="A47" t="s">
        <v>49</v>
      </c>
      <c s="34" t="s">
        <v>99</v>
      </c>
      <c s="34" t="s">
        <v>741</v>
      </c>
      <c s="35" t="s">
        <v>47</v>
      </c>
      <c s="6" t="s">
        <v>742</v>
      </c>
      <c s="36" t="s">
        <v>87</v>
      </c>
      <c s="37">
        <v>22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716</v>
      </c>
    </row>
    <row r="50" spans="1:5" ht="12.75">
      <c r="A50" t="s">
        <v>58</v>
      </c>
      <c r="E50" s="39" t="s">
        <v>89</v>
      </c>
    </row>
    <row r="51" spans="1:16" ht="12.75">
      <c r="A51" t="s">
        <v>49</v>
      </c>
      <c s="34" t="s">
        <v>80</v>
      </c>
      <c s="34" t="s">
        <v>743</v>
      </c>
      <c s="35" t="s">
        <v>47</v>
      </c>
      <c s="6" t="s">
        <v>744</v>
      </c>
      <c s="36" t="s">
        <v>102</v>
      </c>
      <c s="37">
        <v>265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729</v>
      </c>
    </row>
    <row r="54" spans="1:5" ht="25.5">
      <c r="A54" t="s">
        <v>58</v>
      </c>
      <c r="E54" s="39" t="s">
        <v>745</v>
      </c>
    </row>
    <row r="55" spans="1:16" ht="12.75">
      <c r="A55" t="s">
        <v>49</v>
      </c>
      <c s="34" t="s">
        <v>106</v>
      </c>
      <c s="34" t="s">
        <v>746</v>
      </c>
      <c s="35" t="s">
        <v>47</v>
      </c>
      <c s="6" t="s">
        <v>747</v>
      </c>
      <c s="36" t="s">
        <v>72</v>
      </c>
      <c s="37">
        <v>3.3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63</v>
      </c>
    </row>
    <row r="58" spans="1:5" ht="12.75">
      <c r="A58" t="s">
        <v>58</v>
      </c>
      <c r="E58" s="39" t="s">
        <v>89</v>
      </c>
    </row>
    <row r="59" spans="1:13" ht="12.75">
      <c r="A59" t="s">
        <v>46</v>
      </c>
      <c r="C59" s="31" t="s">
        <v>417</v>
      </c>
      <c r="E59" s="33" t="s">
        <v>418</v>
      </c>
      <c r="J59" s="32">
        <f>0</f>
      </c>
      <c s="32">
        <f>0</f>
      </c>
      <c s="32">
        <f>0+L60+L64+L68+L72+L76+L80+L84</f>
      </c>
      <c s="32">
        <f>0+M60+M64+M68+M72+M76+M80+M84</f>
      </c>
    </row>
    <row r="60" spans="1:16" ht="12.75">
      <c r="A60" t="s">
        <v>49</v>
      </c>
      <c s="34" t="s">
        <v>143</v>
      </c>
      <c s="34" t="s">
        <v>748</v>
      </c>
      <c s="35" t="s">
        <v>47</v>
      </c>
      <c s="6" t="s">
        <v>749</v>
      </c>
      <c s="36" t="s">
        <v>72</v>
      </c>
      <c s="37">
        <v>13.5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729</v>
      </c>
    </row>
    <row r="63" spans="1:5" ht="63.75">
      <c r="A63" t="s">
        <v>58</v>
      </c>
      <c r="E63" s="39" t="s">
        <v>750</v>
      </c>
    </row>
    <row r="64" spans="1:16" ht="12.75">
      <c r="A64" t="s">
        <v>49</v>
      </c>
      <c s="34" t="s">
        <v>146</v>
      </c>
      <c s="34" t="s">
        <v>751</v>
      </c>
      <c s="35" t="s">
        <v>47</v>
      </c>
      <c s="6" t="s">
        <v>752</v>
      </c>
      <c s="36" t="s">
        <v>72</v>
      </c>
      <c s="37">
        <v>5.4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63.75">
      <c r="A67" t="s">
        <v>58</v>
      </c>
      <c r="E67" s="39" t="s">
        <v>750</v>
      </c>
    </row>
    <row r="68" spans="1:16" ht="12.75">
      <c r="A68" t="s">
        <v>49</v>
      </c>
      <c s="34" t="s">
        <v>149</v>
      </c>
      <c s="34" t="s">
        <v>624</v>
      </c>
      <c s="35" t="s">
        <v>47</v>
      </c>
      <c s="6" t="s">
        <v>625</v>
      </c>
      <c s="36" t="s">
        <v>102</v>
      </c>
      <c s="37">
        <v>21.3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14.75">
      <c r="A71" t="s">
        <v>58</v>
      </c>
      <c r="E71" s="39" t="s">
        <v>626</v>
      </c>
    </row>
    <row r="72" spans="1:16" ht="12.75">
      <c r="A72" t="s">
        <v>49</v>
      </c>
      <c s="34" t="s">
        <v>152</v>
      </c>
      <c s="34" t="s">
        <v>753</v>
      </c>
      <c s="35" t="s">
        <v>47</v>
      </c>
      <c s="6" t="s">
        <v>754</v>
      </c>
      <c s="36" t="s">
        <v>67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754</v>
      </c>
    </row>
    <row r="76" spans="1:16" ht="25.5">
      <c r="A76" t="s">
        <v>49</v>
      </c>
      <c s="34" t="s">
        <v>155</v>
      </c>
      <c s="34" t="s">
        <v>755</v>
      </c>
      <c s="35" t="s">
        <v>756</v>
      </c>
      <c s="6" t="s">
        <v>757</v>
      </c>
      <c s="36" t="s">
        <v>130</v>
      </c>
      <c s="37">
        <v>25.65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65.75">
      <c r="A79" t="s">
        <v>58</v>
      </c>
      <c r="E79" s="39" t="s">
        <v>131</v>
      </c>
    </row>
    <row r="80" spans="1:16" ht="25.5">
      <c r="A80" t="s">
        <v>49</v>
      </c>
      <c s="34" t="s">
        <v>158</v>
      </c>
      <c s="34" t="s">
        <v>758</v>
      </c>
      <c s="35" t="s">
        <v>640</v>
      </c>
      <c s="6" t="s">
        <v>759</v>
      </c>
      <c s="36" t="s">
        <v>130</v>
      </c>
      <c s="37">
        <v>10.8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27.5">
      <c r="A83" t="s">
        <v>58</v>
      </c>
      <c r="E83" s="39" t="s">
        <v>760</v>
      </c>
    </row>
    <row r="84" spans="1:16" ht="25.5">
      <c r="A84" t="s">
        <v>49</v>
      </c>
      <c s="34" t="s">
        <v>163</v>
      </c>
      <c s="34" t="s">
        <v>761</v>
      </c>
      <c s="35" t="s">
        <v>762</v>
      </c>
      <c s="6" t="s">
        <v>763</v>
      </c>
      <c s="36" t="s">
        <v>130</v>
      </c>
      <c s="37">
        <v>1.1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65.75">
      <c r="A87" t="s">
        <v>58</v>
      </c>
      <c r="E87" s="39" t="s">
        <v>131</v>
      </c>
    </row>
    <row r="88" spans="1:13" ht="12.75">
      <c r="A88" t="s">
        <v>46</v>
      </c>
      <c r="C88" s="31" t="s">
        <v>20</v>
      </c>
      <c r="E88" s="33" t="s">
        <v>527</v>
      </c>
      <c r="J88" s="32">
        <f>0</f>
      </c>
      <c s="32">
        <f>0</f>
      </c>
      <c s="32">
        <f>0+L89+L93+L97+L101+L105</f>
      </c>
      <c s="32">
        <f>0+M89+M93+M97+M101+M105</f>
      </c>
    </row>
    <row r="89" spans="1:16" ht="12.75">
      <c r="A89" t="s">
        <v>49</v>
      </c>
      <c s="34" t="s">
        <v>166</v>
      </c>
      <c s="34" t="s">
        <v>699</v>
      </c>
      <c s="35" t="s">
        <v>47</v>
      </c>
      <c s="6" t="s">
        <v>700</v>
      </c>
      <c s="36" t="s">
        <v>62</v>
      </c>
      <c s="37">
        <v>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63</v>
      </c>
    </row>
    <row r="92" spans="1:5" ht="25.5">
      <c r="A92" t="s">
        <v>58</v>
      </c>
      <c r="E92" s="39" t="s">
        <v>701</v>
      </c>
    </row>
    <row r="93" spans="1:16" ht="12.75">
      <c r="A93" t="s">
        <v>49</v>
      </c>
      <c s="34" t="s">
        <v>169</v>
      </c>
      <c s="34" t="s">
        <v>649</v>
      </c>
      <c s="35" t="s">
        <v>47</v>
      </c>
      <c s="6" t="s">
        <v>650</v>
      </c>
      <c s="36" t="s">
        <v>67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63</v>
      </c>
    </row>
    <row r="96" spans="1:5" ht="12.75">
      <c r="A96" t="s">
        <v>58</v>
      </c>
      <c r="E96" s="39" t="s">
        <v>651</v>
      </c>
    </row>
    <row r="97" spans="1:16" ht="12.75">
      <c r="A97" t="s">
        <v>49</v>
      </c>
      <c s="34" t="s">
        <v>172</v>
      </c>
      <c s="34" t="s">
        <v>557</v>
      </c>
      <c s="35" t="s">
        <v>47</v>
      </c>
      <c s="6" t="s">
        <v>764</v>
      </c>
      <c s="36" t="s">
        <v>513</v>
      </c>
      <c s="37">
        <v>26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63</v>
      </c>
    </row>
    <row r="100" spans="1:5" ht="12.75">
      <c r="A100" t="s">
        <v>58</v>
      </c>
      <c r="E100" s="39" t="s">
        <v>765</v>
      </c>
    </row>
    <row r="101" spans="1:16" ht="12.75">
      <c r="A101" t="s">
        <v>49</v>
      </c>
      <c s="34" t="s">
        <v>175</v>
      </c>
      <c s="34" t="s">
        <v>553</v>
      </c>
      <c s="35" t="s">
        <v>47</v>
      </c>
      <c s="6" t="s">
        <v>554</v>
      </c>
      <c s="36" t="s">
        <v>513</v>
      </c>
      <c s="37">
        <v>64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63</v>
      </c>
    </row>
    <row r="104" spans="1:5" ht="63.75">
      <c r="A104" t="s">
        <v>58</v>
      </c>
      <c r="E104" s="39" t="s">
        <v>555</v>
      </c>
    </row>
    <row r="105" spans="1:16" ht="12.75">
      <c r="A105" t="s">
        <v>49</v>
      </c>
      <c s="34" t="s">
        <v>180</v>
      </c>
      <c s="34" t="s">
        <v>544</v>
      </c>
      <c s="35" t="s">
        <v>47</v>
      </c>
      <c s="6" t="s">
        <v>545</v>
      </c>
      <c s="36" t="s">
        <v>513</v>
      </c>
      <c s="37">
        <v>24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93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63</v>
      </c>
    </row>
    <row r="108" spans="1:5" ht="12.75">
      <c r="A108" t="s">
        <v>58</v>
      </c>
      <c r="E108" s="39" t="s">
        <v>89</v>
      </c>
    </row>
    <row r="109" spans="1:13" ht="12.75">
      <c r="A109" t="s">
        <v>46</v>
      </c>
      <c r="C109" s="31" t="s">
        <v>702</v>
      </c>
      <c r="E109" s="33" t="s">
        <v>766</v>
      </c>
      <c r="J109" s="32">
        <f>0</f>
      </c>
      <c s="32">
        <f>0</f>
      </c>
      <c s="32">
        <f>0+L110+L114+L118+L122+L126+L130+L134</f>
      </c>
      <c s="32">
        <f>0+M110+M114+M118+M122+M126+M130+M134</f>
      </c>
    </row>
    <row r="110" spans="1:16" ht="12.75">
      <c r="A110" t="s">
        <v>49</v>
      </c>
      <c s="34" t="s">
        <v>110</v>
      </c>
      <c s="34" t="s">
        <v>666</v>
      </c>
      <c s="35" t="s">
        <v>47</v>
      </c>
      <c s="6" t="s">
        <v>667</v>
      </c>
      <c s="36" t="s">
        <v>72</v>
      </c>
      <c s="37">
        <v>2.4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729</v>
      </c>
    </row>
    <row r="113" spans="1:5" ht="51">
      <c r="A113" t="s">
        <v>58</v>
      </c>
      <c r="E113" s="39" t="s">
        <v>668</v>
      </c>
    </row>
    <row r="114" spans="1:16" ht="12.75">
      <c r="A114" t="s">
        <v>49</v>
      </c>
      <c s="34" t="s">
        <v>114</v>
      </c>
      <c s="34" t="s">
        <v>681</v>
      </c>
      <c s="35" t="s">
        <v>47</v>
      </c>
      <c s="6" t="s">
        <v>682</v>
      </c>
      <c s="36" t="s">
        <v>102</v>
      </c>
      <c s="37">
        <v>100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683</v>
      </c>
    </row>
    <row r="118" spans="1:16" ht="12.75">
      <c r="A118" t="s">
        <v>49</v>
      </c>
      <c s="34" t="s">
        <v>119</v>
      </c>
      <c s="34" t="s">
        <v>767</v>
      </c>
      <c s="35" t="s">
        <v>47</v>
      </c>
      <c s="6" t="s">
        <v>768</v>
      </c>
      <c s="36" t="s">
        <v>102</v>
      </c>
      <c s="37">
        <v>100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93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63</v>
      </c>
    </row>
    <row r="121" spans="1:5" ht="12.75">
      <c r="A121" t="s">
        <v>58</v>
      </c>
      <c r="E121" s="39" t="s">
        <v>769</v>
      </c>
    </row>
    <row r="122" spans="1:16" ht="12.75">
      <c r="A122" t="s">
        <v>49</v>
      </c>
      <c s="34" t="s">
        <v>123</v>
      </c>
      <c s="34" t="s">
        <v>770</v>
      </c>
      <c s="35" t="s">
        <v>47</v>
      </c>
      <c s="6" t="s">
        <v>771</v>
      </c>
      <c s="36" t="s">
        <v>102</v>
      </c>
      <c s="37">
        <v>100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93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89</v>
      </c>
    </row>
    <row r="126" spans="1:16" ht="12.75">
      <c r="A126" t="s">
        <v>49</v>
      </c>
      <c s="34" t="s">
        <v>126</v>
      </c>
      <c s="34" t="s">
        <v>772</v>
      </c>
      <c s="35" t="s">
        <v>47</v>
      </c>
      <c s="6" t="s">
        <v>773</v>
      </c>
      <c s="36" t="s">
        <v>102</v>
      </c>
      <c s="37">
        <v>100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93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89</v>
      </c>
    </row>
    <row r="130" spans="1:16" ht="25.5">
      <c r="A130" t="s">
        <v>49</v>
      </c>
      <c s="34" t="s">
        <v>133</v>
      </c>
      <c s="34" t="s">
        <v>774</v>
      </c>
      <c s="35" t="s">
        <v>47</v>
      </c>
      <c s="6" t="s">
        <v>775</v>
      </c>
      <c s="36" t="s">
        <v>67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55</v>
      </c>
    </row>
    <row r="132" spans="1:5" ht="12.75">
      <c r="A132" s="35" t="s">
        <v>56</v>
      </c>
      <c r="E132" s="40" t="s">
        <v>597</v>
      </c>
    </row>
    <row r="133" spans="1:5" ht="25.5">
      <c r="A133" t="s">
        <v>58</v>
      </c>
      <c r="E133" s="39" t="s">
        <v>776</v>
      </c>
    </row>
    <row r="134" spans="1:16" ht="12.75">
      <c r="A134" t="s">
        <v>49</v>
      </c>
      <c s="34" t="s">
        <v>139</v>
      </c>
      <c s="34" t="s">
        <v>777</v>
      </c>
      <c s="35" t="s">
        <v>47</v>
      </c>
      <c s="6" t="s">
        <v>778</v>
      </c>
      <c s="36" t="s">
        <v>67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55</v>
      </c>
    </row>
    <row r="136" spans="1:5" ht="12.75">
      <c r="A136" s="35" t="s">
        <v>56</v>
      </c>
      <c r="E136" s="40" t="s">
        <v>63</v>
      </c>
    </row>
    <row r="137" spans="1:5" ht="25.5">
      <c r="A137" t="s">
        <v>58</v>
      </c>
      <c r="E137" s="39" t="s">
        <v>779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780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780</v>
      </c>
      <c r="E4" s="26" t="s">
        <v>781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784</v>
      </c>
      <c r="E8" s="30" t="s">
        <v>783</v>
      </c>
      <c r="J8" s="29">
        <f>0+J9+J70+J75</f>
      </c>
      <c s="29">
        <f>0+K9+K70+K75</f>
      </c>
      <c s="29">
        <f>0+L9+L70+L75</f>
      </c>
      <c s="29">
        <f>0+M9+M70+M75</f>
      </c>
    </row>
    <row r="9" spans="1:13" ht="12.75">
      <c r="A9" t="s">
        <v>46</v>
      </c>
      <c r="C9" s="31" t="s">
        <v>47</v>
      </c>
      <c r="E9" s="33" t="s">
        <v>657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785</v>
      </c>
      <c s="35" t="s">
        <v>47</v>
      </c>
      <c s="6" t="s">
        <v>786</v>
      </c>
      <c s="36" t="s">
        <v>87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787</v>
      </c>
    </row>
    <row r="13" spans="1:5" ht="38.25">
      <c r="A13" t="s">
        <v>58</v>
      </c>
      <c r="E13" s="39" t="s">
        <v>788</v>
      </c>
    </row>
    <row r="14" spans="1:16" ht="12.75">
      <c r="A14" t="s">
        <v>49</v>
      </c>
      <c s="34" t="s">
        <v>27</v>
      </c>
      <c s="34" t="s">
        <v>789</v>
      </c>
      <c s="35" t="s">
        <v>47</v>
      </c>
      <c s="6" t="s">
        <v>790</v>
      </c>
      <c s="36" t="s">
        <v>62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664</v>
      </c>
    </row>
    <row r="17" spans="1:5" ht="25.5">
      <c r="A17" t="s">
        <v>58</v>
      </c>
      <c r="E17" s="39" t="s">
        <v>791</v>
      </c>
    </row>
    <row r="18" spans="1:16" ht="12.75">
      <c r="A18" t="s">
        <v>49</v>
      </c>
      <c s="34" t="s">
        <v>26</v>
      </c>
      <c s="34" t="s">
        <v>792</v>
      </c>
      <c s="35" t="s">
        <v>47</v>
      </c>
      <c s="6" t="s">
        <v>793</v>
      </c>
      <c s="36" t="s">
        <v>62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794</v>
      </c>
    </row>
    <row r="21" spans="1:5" ht="165.75">
      <c r="A21" t="s">
        <v>58</v>
      </c>
      <c r="E21" s="39" t="s">
        <v>795</v>
      </c>
    </row>
    <row r="22" spans="1:16" ht="25.5">
      <c r="A22" t="s">
        <v>49</v>
      </c>
      <c s="34" t="s">
        <v>69</v>
      </c>
      <c s="34" t="s">
        <v>796</v>
      </c>
      <c s="35" t="s">
        <v>47</v>
      </c>
      <c s="6" t="s">
        <v>797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787</v>
      </c>
    </row>
    <row r="25" spans="1:5" ht="331.5">
      <c r="A25" t="s">
        <v>58</v>
      </c>
      <c r="E25" s="39" t="s">
        <v>798</v>
      </c>
    </row>
    <row r="26" spans="1:16" ht="25.5">
      <c r="A26" t="s">
        <v>49</v>
      </c>
      <c s="34" t="s">
        <v>75</v>
      </c>
      <c s="34" t="s">
        <v>799</v>
      </c>
      <c s="35" t="s">
        <v>47</v>
      </c>
      <c s="6" t="s">
        <v>800</v>
      </c>
      <c s="36" t="s">
        <v>102</v>
      </c>
      <c s="37">
        <v>96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63</v>
      </c>
    </row>
    <row r="29" spans="1:5" ht="127.5">
      <c r="A29" t="s">
        <v>58</v>
      </c>
      <c r="E29" s="39" t="s">
        <v>801</v>
      </c>
    </row>
    <row r="30" spans="1:16" ht="12.75">
      <c r="A30" t="s">
        <v>49</v>
      </c>
      <c s="34" t="s">
        <v>79</v>
      </c>
      <c s="34" t="s">
        <v>802</v>
      </c>
      <c s="35" t="s">
        <v>47</v>
      </c>
      <c s="6" t="s">
        <v>803</v>
      </c>
      <c s="36" t="s">
        <v>72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664</v>
      </c>
    </row>
    <row r="33" spans="1:5" ht="51">
      <c r="A33" t="s">
        <v>58</v>
      </c>
      <c r="E33" s="39" t="s">
        <v>668</v>
      </c>
    </row>
    <row r="34" spans="1:16" ht="12.75">
      <c r="A34" t="s">
        <v>49</v>
      </c>
      <c s="34" t="s">
        <v>84</v>
      </c>
      <c s="34" t="s">
        <v>666</v>
      </c>
      <c s="35" t="s">
        <v>47</v>
      </c>
      <c s="6" t="s">
        <v>667</v>
      </c>
      <c s="36" t="s">
        <v>72</v>
      </c>
      <c s="37">
        <v>0.9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664</v>
      </c>
    </row>
    <row r="37" spans="1:5" ht="51">
      <c r="A37" t="s">
        <v>58</v>
      </c>
      <c r="E37" s="39" t="s">
        <v>668</v>
      </c>
    </row>
    <row r="38" spans="1:16" ht="12.75">
      <c r="A38" t="s">
        <v>49</v>
      </c>
      <c s="34" t="s">
        <v>90</v>
      </c>
      <c s="34" t="s">
        <v>804</v>
      </c>
      <c s="35" t="s">
        <v>47</v>
      </c>
      <c s="6" t="s">
        <v>805</v>
      </c>
      <c s="36" t="s">
        <v>72</v>
      </c>
      <c s="37">
        <v>9.5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664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94</v>
      </c>
      <c s="34" t="s">
        <v>662</v>
      </c>
      <c s="35" t="s">
        <v>47</v>
      </c>
      <c s="6" t="s">
        <v>663</v>
      </c>
      <c s="36" t="s">
        <v>72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664</v>
      </c>
    </row>
    <row r="45" spans="1:5" ht="38.25">
      <c r="A45" t="s">
        <v>58</v>
      </c>
      <c r="E45" s="39" t="s">
        <v>665</v>
      </c>
    </row>
    <row r="46" spans="1:16" ht="12.75">
      <c r="A46" t="s">
        <v>49</v>
      </c>
      <c s="34" t="s">
        <v>99</v>
      </c>
      <c s="34" t="s">
        <v>806</v>
      </c>
      <c s="35" t="s">
        <v>47</v>
      </c>
      <c s="6" t="s">
        <v>807</v>
      </c>
      <c s="36" t="s">
        <v>87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787</v>
      </c>
    </row>
    <row r="49" spans="1:5" ht="51">
      <c r="A49" t="s">
        <v>58</v>
      </c>
      <c r="E49" s="39" t="s">
        <v>808</v>
      </c>
    </row>
    <row r="50" spans="1:16" ht="12.75">
      <c r="A50" t="s">
        <v>49</v>
      </c>
      <c s="34" t="s">
        <v>80</v>
      </c>
      <c s="34" t="s">
        <v>70</v>
      </c>
      <c s="35" t="s">
        <v>47</v>
      </c>
      <c s="6" t="s">
        <v>71</v>
      </c>
      <c s="36" t="s">
        <v>72</v>
      </c>
      <c s="37">
        <v>18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216.75">
      <c r="A53" t="s">
        <v>58</v>
      </c>
      <c r="E53" s="39" t="s">
        <v>74</v>
      </c>
    </row>
    <row r="54" spans="1:16" ht="12.75">
      <c r="A54" t="s">
        <v>49</v>
      </c>
      <c s="34" t="s">
        <v>106</v>
      </c>
      <c s="34" t="s">
        <v>95</v>
      </c>
      <c s="35" t="s">
        <v>47</v>
      </c>
      <c s="6" t="s">
        <v>96</v>
      </c>
      <c s="36" t="s">
        <v>72</v>
      </c>
      <c s="37">
        <v>10.2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53">
      <c r="A57" t="s">
        <v>58</v>
      </c>
      <c r="E57" s="39" t="s">
        <v>98</v>
      </c>
    </row>
    <row r="58" spans="1:16" ht="12.75">
      <c r="A58" t="s">
        <v>49</v>
      </c>
      <c s="34" t="s">
        <v>110</v>
      </c>
      <c s="34" t="s">
        <v>679</v>
      </c>
      <c s="35" t="s">
        <v>47</v>
      </c>
      <c s="6" t="s">
        <v>680</v>
      </c>
      <c s="36" t="s">
        <v>87</v>
      </c>
      <c s="37">
        <v>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93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89</v>
      </c>
    </row>
    <row r="62" spans="1:16" ht="12.75">
      <c r="A62" t="s">
        <v>49</v>
      </c>
      <c s="34" t="s">
        <v>114</v>
      </c>
      <c s="34" t="s">
        <v>809</v>
      </c>
      <c s="35" t="s">
        <v>47</v>
      </c>
      <c s="6" t="s">
        <v>810</v>
      </c>
      <c s="36" t="s">
        <v>72</v>
      </c>
      <c s="37">
        <v>1.2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787</v>
      </c>
    </row>
    <row r="65" spans="1:5" ht="63.75">
      <c r="A65" t="s">
        <v>58</v>
      </c>
      <c r="E65" s="39" t="s">
        <v>811</v>
      </c>
    </row>
    <row r="66" spans="1:16" ht="12.75">
      <c r="A66" t="s">
        <v>49</v>
      </c>
      <c s="34" t="s">
        <v>119</v>
      </c>
      <c s="34" t="s">
        <v>812</v>
      </c>
      <c s="35" t="s">
        <v>47</v>
      </c>
      <c s="6" t="s">
        <v>813</v>
      </c>
      <c s="36" t="s">
        <v>62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787</v>
      </c>
    </row>
    <row r="69" spans="1:5" ht="12.75">
      <c r="A69" t="s">
        <v>58</v>
      </c>
      <c r="E69" s="39" t="s">
        <v>813</v>
      </c>
    </row>
    <row r="70" spans="1:13" ht="12.75">
      <c r="A70" t="s">
        <v>46</v>
      </c>
      <c r="C70" s="31" t="s">
        <v>20</v>
      </c>
      <c r="E70" s="33" t="s">
        <v>527</v>
      </c>
      <c r="J70" s="32">
        <f>0</f>
      </c>
      <c s="32">
        <f>0</f>
      </c>
      <c s="32">
        <f>0+L71</f>
      </c>
      <c s="32">
        <f>0+M71</f>
      </c>
    </row>
    <row r="71" spans="1:16" ht="12.75">
      <c r="A71" t="s">
        <v>49</v>
      </c>
      <c s="34" t="s">
        <v>139</v>
      </c>
      <c s="34" t="s">
        <v>553</v>
      </c>
      <c s="35" t="s">
        <v>47</v>
      </c>
      <c s="6" t="s">
        <v>554</v>
      </c>
      <c s="36" t="s">
        <v>513</v>
      </c>
      <c s="37">
        <v>32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63.75">
      <c r="A74" t="s">
        <v>58</v>
      </c>
      <c r="E74" s="39" t="s">
        <v>555</v>
      </c>
    </row>
    <row r="75" spans="1:13" ht="12.75">
      <c r="A75" t="s">
        <v>46</v>
      </c>
      <c r="C75" s="31" t="s">
        <v>702</v>
      </c>
      <c r="E75" s="33" t="s">
        <v>703</v>
      </c>
      <c r="J75" s="32">
        <f>0</f>
      </c>
      <c s="32">
        <f>0</f>
      </c>
      <c s="32">
        <f>0+L76+L80+L84</f>
      </c>
      <c s="32">
        <f>0+M76+M80+M84</f>
      </c>
    </row>
    <row r="76" spans="1:16" ht="12.75">
      <c r="A76" t="s">
        <v>49</v>
      </c>
      <c s="34" t="s">
        <v>123</v>
      </c>
      <c s="34" t="s">
        <v>814</v>
      </c>
      <c s="35" t="s">
        <v>47</v>
      </c>
      <c s="6" t="s">
        <v>815</v>
      </c>
      <c s="36" t="s">
        <v>72</v>
      </c>
      <c s="37">
        <v>5.8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93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12.75">
      <c r="A79" t="s">
        <v>58</v>
      </c>
      <c r="E79" s="39" t="s">
        <v>89</v>
      </c>
    </row>
    <row r="80" spans="1:16" ht="25.5">
      <c r="A80" t="s">
        <v>49</v>
      </c>
      <c s="34" t="s">
        <v>126</v>
      </c>
      <c s="34" t="s">
        <v>127</v>
      </c>
      <c s="35" t="s">
        <v>128</v>
      </c>
      <c s="6" t="s">
        <v>129</v>
      </c>
      <c s="36" t="s">
        <v>130</v>
      </c>
      <c s="37">
        <v>15.6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65.75">
      <c r="A83" t="s">
        <v>58</v>
      </c>
      <c r="E83" s="39" t="s">
        <v>434</v>
      </c>
    </row>
    <row r="84" spans="1:16" ht="25.5">
      <c r="A84" t="s">
        <v>49</v>
      </c>
      <c s="34" t="s">
        <v>133</v>
      </c>
      <c s="34" t="s">
        <v>431</v>
      </c>
      <c s="35" t="s">
        <v>432</v>
      </c>
      <c s="6" t="s">
        <v>433</v>
      </c>
      <c s="36" t="s">
        <v>130</v>
      </c>
      <c s="37">
        <v>15.08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65.75">
      <c r="A87" t="s">
        <v>58</v>
      </c>
      <c r="E87" s="39" t="s">
        <v>131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816</v>
      </c>
      <c r="E4" s="26" t="s">
        <v>817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COUNTIFS(L8:L168,"=0",A8:A168,"P")+COUNTIFS(L8:L168,"",A8:A168,"P")+SUM(Q8:Q168)</f>
      </c>
    </row>
    <row r="8" spans="1:13" ht="12.75">
      <c r="A8" t="s">
        <v>44</v>
      </c>
      <c r="C8" s="28" t="s">
        <v>820</v>
      </c>
      <c r="E8" s="30" t="s">
        <v>819</v>
      </c>
      <c r="J8" s="29">
        <f>0+J9+J62+J155</f>
      </c>
      <c s="29">
        <f>0+K9+K62+K155</f>
      </c>
      <c s="29">
        <f>0+L9+L62+L155</f>
      </c>
      <c s="29">
        <f>0+M9+M62+M155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0.072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821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822</v>
      </c>
    </row>
    <row r="25" spans="1:5" ht="216.75">
      <c r="A25" t="s">
        <v>58</v>
      </c>
      <c r="E25" s="39" t="s">
        <v>74</v>
      </c>
    </row>
    <row r="26" spans="1:16" ht="12.75">
      <c r="A26" t="s">
        <v>49</v>
      </c>
      <c s="34" t="s">
        <v>75</v>
      </c>
      <c s="34" t="s">
        <v>76</v>
      </c>
      <c s="35" t="s">
        <v>47</v>
      </c>
      <c s="6" t="s">
        <v>77</v>
      </c>
      <c s="36" t="s">
        <v>72</v>
      </c>
      <c s="37">
        <v>20.16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823</v>
      </c>
    </row>
    <row r="29" spans="1:5" ht="216.75">
      <c r="A29" t="s">
        <v>58</v>
      </c>
      <c r="E29" s="39" t="s">
        <v>74</v>
      </c>
    </row>
    <row r="30" spans="1:16" ht="12.75">
      <c r="A30" t="s">
        <v>49</v>
      </c>
      <c s="34" t="s">
        <v>84</v>
      </c>
      <c s="34" t="s">
        <v>824</v>
      </c>
      <c s="35" t="s">
        <v>47</v>
      </c>
      <c s="6" t="s">
        <v>86</v>
      </c>
      <c s="36" t="s">
        <v>87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821</v>
      </c>
    </row>
    <row r="33" spans="1:5" ht="12.75">
      <c r="A33" t="s">
        <v>58</v>
      </c>
      <c r="E33" s="39" t="s">
        <v>89</v>
      </c>
    </row>
    <row r="34" spans="1:16" ht="25.5">
      <c r="A34" t="s">
        <v>49</v>
      </c>
      <c s="34" t="s">
        <v>90</v>
      </c>
      <c s="34" t="s">
        <v>825</v>
      </c>
      <c s="35" t="s">
        <v>47</v>
      </c>
      <c s="6" t="s">
        <v>826</v>
      </c>
      <c s="36" t="s">
        <v>87</v>
      </c>
      <c s="37">
        <v>72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25.5">
      <c r="A37" t="s">
        <v>58</v>
      </c>
      <c r="E37" s="39" t="s">
        <v>827</v>
      </c>
    </row>
    <row r="38" spans="1:16" ht="12.75">
      <c r="A38" t="s">
        <v>49</v>
      </c>
      <c s="34" t="s">
        <v>94</v>
      </c>
      <c s="34" t="s">
        <v>91</v>
      </c>
      <c s="35" t="s">
        <v>47</v>
      </c>
      <c s="6" t="s">
        <v>92</v>
      </c>
      <c s="36" t="s">
        <v>87</v>
      </c>
      <c s="37">
        <v>72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93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2.75">
      <c r="A41" t="s">
        <v>58</v>
      </c>
      <c r="E41" s="39" t="s">
        <v>89</v>
      </c>
    </row>
    <row r="42" spans="1:16" ht="12.75">
      <c r="A42" t="s">
        <v>49</v>
      </c>
      <c s="34" t="s">
        <v>99</v>
      </c>
      <c s="34" t="s">
        <v>95</v>
      </c>
      <c s="35" t="s">
        <v>47</v>
      </c>
      <c s="6" t="s">
        <v>96</v>
      </c>
      <c s="36" t="s">
        <v>72</v>
      </c>
      <c s="37">
        <v>49.64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828</v>
      </c>
    </row>
    <row r="45" spans="1:5" ht="153">
      <c r="A45" t="s">
        <v>58</v>
      </c>
      <c r="E45" s="39" t="s">
        <v>98</v>
      </c>
    </row>
    <row r="46" spans="1:16" ht="12.75">
      <c r="A46" t="s">
        <v>49</v>
      </c>
      <c s="34" t="s">
        <v>80</v>
      </c>
      <c s="34" t="s">
        <v>100</v>
      </c>
      <c s="35" t="s">
        <v>47</v>
      </c>
      <c s="6" t="s">
        <v>101</v>
      </c>
      <c s="36" t="s">
        <v>102</v>
      </c>
      <c s="37">
        <v>41.2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93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829</v>
      </c>
    </row>
    <row r="49" spans="1:5" ht="12.75">
      <c r="A49" t="s">
        <v>58</v>
      </c>
      <c r="E49" s="39" t="s">
        <v>89</v>
      </c>
    </row>
    <row r="50" spans="1:16" ht="12.75">
      <c r="A50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62</v>
      </c>
      <c s="37">
        <v>4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93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821</v>
      </c>
    </row>
    <row r="53" spans="1:5" ht="12.75">
      <c r="A53" t="s">
        <v>58</v>
      </c>
      <c r="E53" s="39" t="s">
        <v>89</v>
      </c>
    </row>
    <row r="54" spans="1:16" ht="25.5">
      <c r="A54" t="s">
        <v>49</v>
      </c>
      <c s="34" t="s">
        <v>110</v>
      </c>
      <c s="34" t="s">
        <v>104</v>
      </c>
      <c s="35" t="s">
        <v>47</v>
      </c>
      <c s="6" t="s">
        <v>105</v>
      </c>
      <c s="36" t="s">
        <v>62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93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12.75">
      <c r="A57" t="s">
        <v>58</v>
      </c>
      <c r="E57" s="39" t="s">
        <v>89</v>
      </c>
    </row>
    <row r="58" spans="1:16" ht="25.5">
      <c r="A58" t="s">
        <v>49</v>
      </c>
      <c s="34" t="s">
        <v>114</v>
      </c>
      <c s="34" t="s">
        <v>127</v>
      </c>
      <c s="35" t="s">
        <v>128</v>
      </c>
      <c s="6" t="s">
        <v>129</v>
      </c>
      <c s="36" t="s">
        <v>130</v>
      </c>
      <c s="37">
        <v>5.04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65.75">
      <c r="A61" t="s">
        <v>58</v>
      </c>
      <c r="E61" s="39" t="s">
        <v>131</v>
      </c>
    </row>
    <row r="62" spans="1:13" ht="12.75">
      <c r="A62" t="s">
        <v>46</v>
      </c>
      <c r="C62" s="31" t="s">
        <v>27</v>
      </c>
      <c r="E62" s="33" t="s">
        <v>830</v>
      </c>
      <c r="J62" s="32">
        <f>0</f>
      </c>
      <c s="32">
        <f>0</f>
      </c>
      <c s="32">
        <f>0+L63+L67+L71+L75+L79+L83+L87+L91+L95+L99+L103+L107+L111+L115+L119+L123+L127+L131+L135+L139+L143+L147+L151</f>
      </c>
      <c s="32">
        <f>0+M63+M67+M71+M75+M79+M83+M87+M91+M95+M99+M103+M107+M111+M115+M119+M123+M127+M131+M135+M139+M143+M147+M151</f>
      </c>
    </row>
    <row r="63" spans="1:16" ht="25.5">
      <c r="A63" t="s">
        <v>49</v>
      </c>
      <c s="34" t="s">
        <v>119</v>
      </c>
      <c s="34" t="s">
        <v>831</v>
      </c>
      <c s="35" t="s">
        <v>47</v>
      </c>
      <c s="6" t="s">
        <v>832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833</v>
      </c>
    </row>
    <row r="66" spans="1:5" ht="12.75">
      <c r="A66" t="s">
        <v>58</v>
      </c>
      <c r="E66" s="39" t="s">
        <v>89</v>
      </c>
    </row>
    <row r="67" spans="1:16" ht="25.5">
      <c r="A67" t="s">
        <v>49</v>
      </c>
      <c s="34" t="s">
        <v>119</v>
      </c>
      <c s="34" t="s">
        <v>834</v>
      </c>
      <c s="35" t="s">
        <v>47</v>
      </c>
      <c s="6" t="s">
        <v>835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833</v>
      </c>
    </row>
    <row r="70" spans="1:5" ht="12.75">
      <c r="A70" t="s">
        <v>58</v>
      </c>
      <c r="E70" s="39" t="s">
        <v>89</v>
      </c>
    </row>
    <row r="71" spans="1:16" ht="25.5">
      <c r="A71" t="s">
        <v>49</v>
      </c>
      <c s="34" t="s">
        <v>123</v>
      </c>
      <c s="34" t="s">
        <v>198</v>
      </c>
      <c s="35" t="s">
        <v>47</v>
      </c>
      <c s="6" t="s">
        <v>199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836</v>
      </c>
    </row>
    <row r="74" spans="1:5" ht="12.75">
      <c r="A74" t="s">
        <v>58</v>
      </c>
      <c r="E74" s="39" t="s">
        <v>89</v>
      </c>
    </row>
    <row r="75" spans="1:16" ht="12.75">
      <c r="A75" t="s">
        <v>49</v>
      </c>
      <c s="34" t="s">
        <v>123</v>
      </c>
      <c s="34" t="s">
        <v>837</v>
      </c>
      <c s="35" t="s">
        <v>47</v>
      </c>
      <c s="6" t="s">
        <v>838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833</v>
      </c>
    </row>
    <row r="78" spans="1:5" ht="12.75">
      <c r="A78" t="s">
        <v>58</v>
      </c>
      <c r="E78" s="39" t="s">
        <v>839</v>
      </c>
    </row>
    <row r="79" spans="1:16" ht="12.75">
      <c r="A79" t="s">
        <v>49</v>
      </c>
      <c s="34" t="s">
        <v>126</v>
      </c>
      <c s="34" t="s">
        <v>211</v>
      </c>
      <c s="35" t="s">
        <v>47</v>
      </c>
      <c s="6" t="s">
        <v>212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93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89</v>
      </c>
    </row>
    <row r="83" spans="1:16" ht="12.75">
      <c r="A83" t="s">
        <v>49</v>
      </c>
      <c s="34" t="s">
        <v>126</v>
      </c>
      <c s="34" t="s">
        <v>189</v>
      </c>
      <c s="35" t="s">
        <v>47</v>
      </c>
      <c s="6" t="s">
        <v>190</v>
      </c>
      <c s="36" t="s">
        <v>87</v>
      </c>
      <c s="37">
        <v>55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836</v>
      </c>
    </row>
    <row r="86" spans="1:5" ht="38.25">
      <c r="A86" t="s">
        <v>58</v>
      </c>
      <c r="E86" s="39" t="s">
        <v>187</v>
      </c>
    </row>
    <row r="87" spans="1:16" ht="12.75">
      <c r="A87" t="s">
        <v>49</v>
      </c>
      <c s="34" t="s">
        <v>133</v>
      </c>
      <c s="34" t="s">
        <v>840</v>
      </c>
      <c s="35" t="s">
        <v>47</v>
      </c>
      <c s="6" t="s">
        <v>841</v>
      </c>
      <c s="36" t="s">
        <v>67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842</v>
      </c>
    </row>
    <row r="91" spans="1:16" ht="12.75">
      <c r="A91" t="s">
        <v>49</v>
      </c>
      <c s="34" t="s">
        <v>139</v>
      </c>
      <c s="34" t="s">
        <v>843</v>
      </c>
      <c s="35" t="s">
        <v>47</v>
      </c>
      <c s="6" t="s">
        <v>844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93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845</v>
      </c>
    </row>
    <row r="94" spans="1:5" ht="12.75">
      <c r="A94" t="s">
        <v>58</v>
      </c>
      <c r="E94" s="39" t="s">
        <v>89</v>
      </c>
    </row>
    <row r="95" spans="1:16" ht="12.75">
      <c r="A95" t="s">
        <v>49</v>
      </c>
      <c s="34" t="s">
        <v>143</v>
      </c>
      <c s="34" t="s">
        <v>846</v>
      </c>
      <c s="35" t="s">
        <v>47</v>
      </c>
      <c s="6" t="s">
        <v>847</v>
      </c>
      <c s="36" t="s">
        <v>62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93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845</v>
      </c>
    </row>
    <row r="98" spans="1:5" ht="12.75">
      <c r="A98" t="s">
        <v>58</v>
      </c>
      <c r="E98" s="39" t="s">
        <v>89</v>
      </c>
    </row>
    <row r="99" spans="1:16" ht="12.75">
      <c r="A99" t="s">
        <v>49</v>
      </c>
      <c s="34" t="s">
        <v>146</v>
      </c>
      <c s="34" t="s">
        <v>848</v>
      </c>
      <c s="35" t="s">
        <v>47</v>
      </c>
      <c s="6" t="s">
        <v>849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93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845</v>
      </c>
    </row>
    <row r="102" spans="1:5" ht="12.75">
      <c r="A102" t="s">
        <v>58</v>
      </c>
      <c r="E102" s="39" t="s">
        <v>89</v>
      </c>
    </row>
    <row r="103" spans="1:16" ht="12.75">
      <c r="A103" t="s">
        <v>49</v>
      </c>
      <c s="34" t="s">
        <v>149</v>
      </c>
      <c s="34" t="s">
        <v>850</v>
      </c>
      <c s="35" t="s">
        <v>47</v>
      </c>
      <c s="6" t="s">
        <v>851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93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845</v>
      </c>
    </row>
    <row r="106" spans="1:5" ht="76.5">
      <c r="A106" t="s">
        <v>58</v>
      </c>
      <c r="E106" s="39" t="s">
        <v>852</v>
      </c>
    </row>
    <row r="107" spans="1:16" ht="12.75">
      <c r="A107" t="s">
        <v>49</v>
      </c>
      <c s="34" t="s">
        <v>152</v>
      </c>
      <c s="34" t="s">
        <v>853</v>
      </c>
      <c s="35" t="s">
        <v>47</v>
      </c>
      <c s="6" t="s">
        <v>854</v>
      </c>
      <c s="36" t="s">
        <v>62</v>
      </c>
      <c s="37">
        <v>3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93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845</v>
      </c>
    </row>
    <row r="110" spans="1:5" ht="12.75">
      <c r="A110" t="s">
        <v>58</v>
      </c>
      <c r="E110" s="39" t="s">
        <v>89</v>
      </c>
    </row>
    <row r="111" spans="1:16" ht="12.75">
      <c r="A111" t="s">
        <v>49</v>
      </c>
      <c s="34" t="s">
        <v>155</v>
      </c>
      <c s="34" t="s">
        <v>855</v>
      </c>
      <c s="35" t="s">
        <v>47</v>
      </c>
      <c s="6" t="s">
        <v>856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93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845</v>
      </c>
    </row>
    <row r="114" spans="1:5" ht="76.5">
      <c r="A114" t="s">
        <v>58</v>
      </c>
      <c r="E114" s="39" t="s">
        <v>852</v>
      </c>
    </row>
    <row r="115" spans="1:16" ht="12.75">
      <c r="A115" t="s">
        <v>49</v>
      </c>
      <c s="34" t="s">
        <v>158</v>
      </c>
      <c s="34" t="s">
        <v>857</v>
      </c>
      <c s="35" t="s">
        <v>47</v>
      </c>
      <c s="6" t="s">
        <v>858</v>
      </c>
      <c s="36" t="s">
        <v>62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93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845</v>
      </c>
    </row>
    <row r="118" spans="1:5" ht="12.75">
      <c r="A118" t="s">
        <v>58</v>
      </c>
      <c r="E118" s="39" t="s">
        <v>89</v>
      </c>
    </row>
    <row r="119" spans="1:16" ht="12.75">
      <c r="A119" t="s">
        <v>49</v>
      </c>
      <c s="34" t="s">
        <v>163</v>
      </c>
      <c s="34" t="s">
        <v>859</v>
      </c>
      <c s="35" t="s">
        <v>47</v>
      </c>
      <c s="6" t="s">
        <v>860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861</v>
      </c>
    </row>
    <row r="123" spans="1:16" ht="12.75">
      <c r="A123" t="s">
        <v>49</v>
      </c>
      <c s="34" t="s">
        <v>166</v>
      </c>
      <c s="34" t="s">
        <v>862</v>
      </c>
      <c s="35" t="s">
        <v>47</v>
      </c>
      <c s="6" t="s">
        <v>863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38.25">
      <c r="A126" t="s">
        <v>58</v>
      </c>
      <c r="E126" s="39" t="s">
        <v>864</v>
      </c>
    </row>
    <row r="127" spans="1:16" ht="12.75">
      <c r="A127" t="s">
        <v>49</v>
      </c>
      <c s="34" t="s">
        <v>169</v>
      </c>
      <c s="34" t="s">
        <v>865</v>
      </c>
      <c s="35" t="s">
        <v>47</v>
      </c>
      <c s="6" t="s">
        <v>866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93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845</v>
      </c>
    </row>
    <row r="130" spans="1:5" ht="12.75">
      <c r="A130" t="s">
        <v>58</v>
      </c>
      <c r="E130" s="39" t="s">
        <v>89</v>
      </c>
    </row>
    <row r="131" spans="1:16" ht="12.75">
      <c r="A131" t="s">
        <v>49</v>
      </c>
      <c s="34" t="s">
        <v>172</v>
      </c>
      <c s="34" t="s">
        <v>867</v>
      </c>
      <c s="35" t="s">
        <v>47</v>
      </c>
      <c s="6" t="s">
        <v>868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93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89</v>
      </c>
    </row>
    <row r="135" spans="1:16" ht="25.5">
      <c r="A135" t="s">
        <v>49</v>
      </c>
      <c s="34" t="s">
        <v>172</v>
      </c>
      <c s="34" t="s">
        <v>869</v>
      </c>
      <c s="35" t="s">
        <v>47</v>
      </c>
      <c s="6" t="s">
        <v>870</v>
      </c>
      <c s="36" t="s">
        <v>87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871</v>
      </c>
    </row>
    <row r="138" spans="1:5" ht="102">
      <c r="A138" t="s">
        <v>58</v>
      </c>
      <c r="E138" s="39" t="s">
        <v>872</v>
      </c>
    </row>
    <row r="139" spans="1:16" ht="12.75">
      <c r="A139" t="s">
        <v>49</v>
      </c>
      <c s="34" t="s">
        <v>175</v>
      </c>
      <c s="34" t="s">
        <v>873</v>
      </c>
      <c s="35" t="s">
        <v>47</v>
      </c>
      <c s="6" t="s">
        <v>874</v>
      </c>
      <c s="36" t="s">
        <v>513</v>
      </c>
      <c s="37">
        <v>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93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89</v>
      </c>
    </row>
    <row r="143" spans="1:16" ht="12.75">
      <c r="A143" t="s">
        <v>49</v>
      </c>
      <c s="34" t="s">
        <v>180</v>
      </c>
      <c s="34" t="s">
        <v>875</v>
      </c>
      <c s="35" t="s">
        <v>47</v>
      </c>
      <c s="6" t="s">
        <v>876</v>
      </c>
      <c s="36" t="s">
        <v>87</v>
      </c>
      <c s="37">
        <v>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63</v>
      </c>
    </row>
    <row r="146" spans="1:5" ht="12.75">
      <c r="A146" t="s">
        <v>58</v>
      </c>
      <c r="E146" s="39" t="s">
        <v>877</v>
      </c>
    </row>
    <row r="147" spans="1:16" ht="12.75">
      <c r="A147" t="s">
        <v>49</v>
      </c>
      <c s="34" t="s">
        <v>184</v>
      </c>
      <c s="34" t="s">
        <v>878</v>
      </c>
      <c s="35" t="s">
        <v>47</v>
      </c>
      <c s="6" t="s">
        <v>879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63</v>
      </c>
    </row>
    <row r="150" spans="1:5" ht="12.75">
      <c r="A150" t="s">
        <v>58</v>
      </c>
      <c r="E150" s="39" t="s">
        <v>879</v>
      </c>
    </row>
    <row r="151" spans="1:16" ht="12.75">
      <c r="A151" t="s">
        <v>49</v>
      </c>
      <c s="34" t="s">
        <v>188</v>
      </c>
      <c s="34" t="s">
        <v>880</v>
      </c>
      <c s="35" t="s">
        <v>47</v>
      </c>
      <c s="6" t="s">
        <v>881</v>
      </c>
      <c s="36" t="s">
        <v>62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882</v>
      </c>
    </row>
    <row r="155" spans="1:13" ht="12.75">
      <c r="A155" t="s">
        <v>46</v>
      </c>
      <c r="C155" s="31" t="s">
        <v>20</v>
      </c>
      <c r="E155" s="33" t="s">
        <v>527</v>
      </c>
      <c r="J155" s="32">
        <f>0</f>
      </c>
      <c s="32">
        <f>0</f>
      </c>
      <c s="32">
        <f>0+L156+L160+L164+L168</f>
      </c>
      <c s="32">
        <f>0+M156+M160+M164+M168</f>
      </c>
    </row>
    <row r="156" spans="1:16" ht="12.75">
      <c r="A156" t="s">
        <v>49</v>
      </c>
      <c s="34" t="s">
        <v>191</v>
      </c>
      <c s="34" t="s">
        <v>529</v>
      </c>
      <c s="35" t="s">
        <v>47</v>
      </c>
      <c s="6" t="s">
        <v>530</v>
      </c>
      <c s="36" t="s">
        <v>513</v>
      </c>
      <c s="37">
        <v>16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63</v>
      </c>
    </row>
    <row r="159" spans="1:5" ht="12.75">
      <c r="A159" t="s">
        <v>58</v>
      </c>
      <c r="E159" s="39" t="s">
        <v>531</v>
      </c>
    </row>
    <row r="160" spans="1:16" ht="12.75">
      <c r="A160" t="s">
        <v>49</v>
      </c>
      <c s="34" t="s">
        <v>194</v>
      </c>
      <c s="34" t="s">
        <v>544</v>
      </c>
      <c s="35" t="s">
        <v>47</v>
      </c>
      <c s="6" t="s">
        <v>545</v>
      </c>
      <c s="36" t="s">
        <v>513</v>
      </c>
      <c s="37">
        <v>18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93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63</v>
      </c>
    </row>
    <row r="163" spans="1:5" ht="12.75">
      <c r="A163" t="s">
        <v>58</v>
      </c>
      <c r="E163" s="39" t="s">
        <v>89</v>
      </c>
    </row>
    <row r="164" spans="1:16" ht="12.75">
      <c r="A164" t="s">
        <v>49</v>
      </c>
      <c s="34" t="s">
        <v>197</v>
      </c>
      <c s="34" t="s">
        <v>540</v>
      </c>
      <c s="35" t="s">
        <v>47</v>
      </c>
      <c s="6" t="s">
        <v>541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63</v>
      </c>
    </row>
    <row r="167" spans="1:5" ht="25.5">
      <c r="A167" t="s">
        <v>58</v>
      </c>
      <c r="E167" s="39" t="s">
        <v>542</v>
      </c>
    </row>
    <row r="168" spans="1:16" ht="12.75">
      <c r="A168" t="s">
        <v>49</v>
      </c>
      <c s="34" t="s">
        <v>200</v>
      </c>
      <c s="34" t="s">
        <v>553</v>
      </c>
      <c s="35" t="s">
        <v>47</v>
      </c>
      <c s="6" t="s">
        <v>554</v>
      </c>
      <c s="36" t="s">
        <v>513</v>
      </c>
      <c s="37">
        <v>32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63</v>
      </c>
    </row>
    <row r="171" spans="1:5" ht="63.75">
      <c r="A171" t="s">
        <v>58</v>
      </c>
      <c r="E171" s="39" t="s">
        <v>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883</v>
      </c>
      <c r="E4" s="26" t="s">
        <v>884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883</v>
      </c>
      <c r="E8" s="30" t="s">
        <v>884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886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887</v>
      </c>
      <c s="35" t="s">
        <v>47</v>
      </c>
      <c s="6" t="s">
        <v>888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889</v>
      </c>
      <c>
        <f>(M10*21)/100</f>
      </c>
      <c t="s">
        <v>27</v>
      </c>
    </row>
    <row r="11" spans="1:5" ht="12.75">
      <c r="A11" s="35" t="s">
        <v>54</v>
      </c>
      <c r="E11" s="39" t="s">
        <v>890</v>
      </c>
    </row>
    <row r="12" spans="1:5" ht="12.75">
      <c r="A12" s="35" t="s">
        <v>56</v>
      </c>
      <c r="E12" s="40" t="s">
        <v>891</v>
      </c>
    </row>
    <row r="13" spans="1:5" ht="89.25">
      <c r="A13" t="s">
        <v>58</v>
      </c>
      <c r="E13" s="39" t="s">
        <v>892</v>
      </c>
    </row>
    <row r="14" spans="1:16" ht="12.75">
      <c r="A14" t="s">
        <v>49</v>
      </c>
      <c s="34" t="s">
        <v>27</v>
      </c>
      <c s="34" t="s">
        <v>893</v>
      </c>
      <c s="35" t="s">
        <v>47</v>
      </c>
      <c s="6" t="s">
        <v>894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889</v>
      </c>
      <c>
        <f>(M14*21)/100</f>
      </c>
      <c t="s">
        <v>27</v>
      </c>
    </row>
    <row r="15" spans="1:5" ht="12.75">
      <c r="A15" s="35" t="s">
        <v>54</v>
      </c>
      <c r="E15" s="39" t="s">
        <v>895</v>
      </c>
    </row>
    <row r="16" spans="1:5" ht="12.75">
      <c r="A16" s="35" t="s">
        <v>56</v>
      </c>
      <c r="E16" s="40" t="s">
        <v>891</v>
      </c>
    </row>
    <row r="17" spans="1:5" ht="102">
      <c r="A17" t="s">
        <v>58</v>
      </c>
      <c r="E17" s="39" t="s">
        <v>896</v>
      </c>
    </row>
    <row r="18" spans="1:16" ht="12.75">
      <c r="A18" t="s">
        <v>49</v>
      </c>
      <c s="34" t="s">
        <v>26</v>
      </c>
      <c s="34" t="s">
        <v>897</v>
      </c>
      <c s="35" t="s">
        <v>47</v>
      </c>
      <c s="6" t="s">
        <v>898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889</v>
      </c>
      <c>
        <f>(M18*21)/100</f>
      </c>
      <c t="s">
        <v>27</v>
      </c>
    </row>
    <row r="19" spans="1:5" ht="12.75">
      <c r="A19" s="35" t="s">
        <v>54</v>
      </c>
      <c r="E19" s="39" t="s">
        <v>899</v>
      </c>
    </row>
    <row r="20" spans="1:5" ht="12.75">
      <c r="A20" s="35" t="s">
        <v>56</v>
      </c>
      <c r="E20" s="40" t="s">
        <v>891</v>
      </c>
    </row>
    <row r="21" spans="1:5" ht="38.25">
      <c r="A21" t="s">
        <v>58</v>
      </c>
      <c r="E21" s="39" t="s">
        <v>900</v>
      </c>
    </row>
    <row r="22" spans="1:13" ht="12.75">
      <c r="A22" t="s">
        <v>46</v>
      </c>
      <c r="C22" s="31" t="s">
        <v>27</v>
      </c>
      <c r="E22" s="33" t="s">
        <v>527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69</v>
      </c>
      <c s="34" t="s">
        <v>901</v>
      </c>
      <c s="35" t="s">
        <v>47</v>
      </c>
      <c s="6" t="s">
        <v>902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889</v>
      </c>
      <c>
        <f>(M23*21)/100</f>
      </c>
      <c t="s">
        <v>27</v>
      </c>
    </row>
    <row r="24" spans="1:5" ht="12.75">
      <c r="A24" s="35" t="s">
        <v>54</v>
      </c>
      <c r="E24" s="39" t="s">
        <v>903</v>
      </c>
    </row>
    <row r="25" spans="1:5" ht="12.75">
      <c r="A25" s="35" t="s">
        <v>56</v>
      </c>
      <c r="E25" s="40" t="s">
        <v>891</v>
      </c>
    </row>
    <row r="26" spans="1:5" ht="89.25">
      <c r="A26" t="s">
        <v>58</v>
      </c>
      <c r="E26" s="39" t="s">
        <v>904</v>
      </c>
    </row>
    <row r="27" spans="1:16" ht="12.75">
      <c r="A27" t="s">
        <v>49</v>
      </c>
      <c s="34" t="s">
        <v>75</v>
      </c>
      <c s="34" t="s">
        <v>905</v>
      </c>
      <c s="35" t="s">
        <v>47</v>
      </c>
      <c s="6" t="s">
        <v>906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889</v>
      </c>
      <c>
        <f>(M27*21)/100</f>
      </c>
      <c t="s">
        <v>27</v>
      </c>
    </row>
    <row r="28" spans="1:5" ht="12.75">
      <c r="A28" s="35" t="s">
        <v>54</v>
      </c>
      <c r="E28" s="39" t="s">
        <v>907</v>
      </c>
    </row>
    <row r="29" spans="1:5" ht="12.75">
      <c r="A29" s="35" t="s">
        <v>56</v>
      </c>
      <c r="E29" s="40" t="s">
        <v>891</v>
      </c>
    </row>
    <row r="30" spans="1:5" ht="76.5">
      <c r="A30" t="s">
        <v>58</v>
      </c>
      <c r="E30" s="39" t="s">
        <v>908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